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tmp" ContentType="image/p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C:\Users\joshua.nichols\Desktop\"/>
    </mc:Choice>
  </mc:AlternateContent>
  <xr:revisionPtr revIDLastSave="0" documentId="8_{76391C28-0E0D-42C0-AFAE-0601907CC757}" xr6:coauthVersionLast="47" xr6:coauthVersionMax="47" xr10:uidLastSave="{00000000-0000-0000-0000-000000000000}"/>
  <bookViews>
    <workbookView xWindow="8595" yWindow="4665" windowWidth="25455" windowHeight="12465" activeTab="1" xr2:uid="{DA484EE7-C2EA-42AD-AF81-63067239F3F7}"/>
  </bookViews>
  <sheets>
    <sheet name="Title Page" sheetId="4" r:id="rId1"/>
    <sheet name="2025-2026 Tuition Schedule" sheetId="1" r:id="rId2"/>
    <sheet name="Course Fee" sheetId="7" r:id="rId3"/>
    <sheet name="Course Fees" sheetId="6" state="hidden" r:id="rId4"/>
    <sheet name="Housing and Meal Rates" sheetId="2" r:id="rId5"/>
  </sheets>
  <definedNames>
    <definedName name="_xlnm.Print_Area" localSheetId="1">'2025-2026 Tuition Schedule'!$A$1:$AE$49</definedName>
    <definedName name="_xlnm.Print_Area" localSheetId="2">'Course Fee'!$A$1:$H$73</definedName>
    <definedName name="_xlnm.Print_Area" localSheetId="3">'Course Fees'!$A$1:$T$135</definedName>
    <definedName name="_xlnm.Print_Area" localSheetId="4">'Housing and Meal Rates'!$A$1:$F$56</definedName>
    <definedName name="_xlnm.Print_Area" localSheetId="0">'Title Page'!$A$1:$M$34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6" i="1" l="1"/>
  <c r="C30" i="1"/>
  <c r="D81" i="6" l="1"/>
  <c r="D80" i="6"/>
  <c r="H80" i="6" s="1"/>
  <c r="J80" i="6" s="1"/>
  <c r="D79" i="6"/>
  <c r="H79" i="6" s="1"/>
  <c r="J79" i="6" s="1"/>
  <c r="N37" i="6"/>
  <c r="N67" i="6" s="1"/>
  <c r="L37" i="6"/>
  <c r="P130" i="6"/>
  <c r="L129" i="6"/>
  <c r="P129" i="6" s="1"/>
  <c r="R129" i="6" s="1"/>
  <c r="H129" i="6"/>
  <c r="F128" i="6"/>
  <c r="N128" i="6" s="1"/>
  <c r="D128" i="6"/>
  <c r="L128" i="6" s="1"/>
  <c r="N117" i="6"/>
  <c r="L117" i="6"/>
  <c r="F117" i="6"/>
  <c r="D117" i="6"/>
  <c r="P116" i="6"/>
  <c r="R116" i="6" s="1"/>
  <c r="H116" i="6"/>
  <c r="J116" i="6" s="1"/>
  <c r="P115" i="6"/>
  <c r="R115" i="6" s="1"/>
  <c r="H115" i="6"/>
  <c r="J115" i="6" s="1"/>
  <c r="P114" i="6"/>
  <c r="R114" i="6" s="1"/>
  <c r="H114" i="6"/>
  <c r="J114" i="6" s="1"/>
  <c r="P113" i="6"/>
  <c r="R113" i="6" s="1"/>
  <c r="H113" i="6"/>
  <c r="J113" i="6" s="1"/>
  <c r="P112" i="6"/>
  <c r="R112" i="6" s="1"/>
  <c r="H112" i="6"/>
  <c r="J112" i="6" s="1"/>
  <c r="P111" i="6"/>
  <c r="R111" i="6" s="1"/>
  <c r="H111" i="6"/>
  <c r="J111" i="6" s="1"/>
  <c r="P110" i="6"/>
  <c r="R110" i="6" s="1"/>
  <c r="H110" i="6"/>
  <c r="J110" i="6" s="1"/>
  <c r="P109" i="6"/>
  <c r="R109" i="6" s="1"/>
  <c r="H109" i="6"/>
  <c r="J109" i="6" s="1"/>
  <c r="R108" i="6"/>
  <c r="J108" i="6"/>
  <c r="N103" i="6"/>
  <c r="L103" i="6"/>
  <c r="P94" i="6"/>
  <c r="R94" i="6" s="1"/>
  <c r="H94" i="6"/>
  <c r="J94" i="6" s="1"/>
  <c r="P93" i="6"/>
  <c r="R93" i="6" s="1"/>
  <c r="H93" i="6"/>
  <c r="J93" i="6" s="1"/>
  <c r="P92" i="6"/>
  <c r="R92" i="6" s="1"/>
  <c r="H92" i="6"/>
  <c r="J92" i="6" s="1"/>
  <c r="N91" i="6"/>
  <c r="L91" i="6"/>
  <c r="N82" i="6"/>
  <c r="F82" i="6"/>
  <c r="P81" i="6"/>
  <c r="R81" i="6" s="1"/>
  <c r="P80" i="6"/>
  <c r="R80" i="6" s="1"/>
  <c r="L78" i="6"/>
  <c r="P78" i="6" s="1"/>
  <c r="R78" i="6" s="1"/>
  <c r="H78" i="6"/>
  <c r="J78" i="6" s="1"/>
  <c r="L77" i="6"/>
  <c r="H77" i="6"/>
  <c r="J77" i="6" s="1"/>
  <c r="N76" i="6"/>
  <c r="L76" i="6"/>
  <c r="O66" i="6"/>
  <c r="L66" i="6"/>
  <c r="P66" i="6" s="1"/>
  <c r="R66" i="6" s="1"/>
  <c r="H58" i="6"/>
  <c r="J58" i="6" s="1"/>
  <c r="O65" i="6"/>
  <c r="L65" i="6"/>
  <c r="P65" i="6" s="1"/>
  <c r="R65" i="6" s="1"/>
  <c r="H57" i="6"/>
  <c r="J57" i="6" s="1"/>
  <c r="O64" i="6"/>
  <c r="L64" i="6"/>
  <c r="P64" i="6" s="1"/>
  <c r="R64" i="6" s="1"/>
  <c r="H56" i="6"/>
  <c r="J56" i="6" s="1"/>
  <c r="O63" i="6"/>
  <c r="L63" i="6"/>
  <c r="P63" i="6" s="1"/>
  <c r="R63" i="6" s="1"/>
  <c r="H55" i="6"/>
  <c r="J55" i="6" s="1"/>
  <c r="O62" i="6"/>
  <c r="L62" i="6"/>
  <c r="P62" i="6" s="1"/>
  <c r="R62" i="6" s="1"/>
  <c r="H54" i="6"/>
  <c r="J54" i="6" s="1"/>
  <c r="O61" i="6"/>
  <c r="L61" i="6"/>
  <c r="P61" i="6" s="1"/>
  <c r="R61" i="6" s="1"/>
  <c r="H53" i="6"/>
  <c r="J53" i="6" s="1"/>
  <c r="O60" i="6"/>
  <c r="L60" i="6"/>
  <c r="P60" i="6" s="1"/>
  <c r="R60" i="6" s="1"/>
  <c r="H52" i="6"/>
  <c r="J52" i="6" s="1"/>
  <c r="O59" i="6"/>
  <c r="L59" i="6"/>
  <c r="P59" i="6" s="1"/>
  <c r="R59" i="6" s="1"/>
  <c r="H51" i="6"/>
  <c r="J51" i="6" s="1"/>
  <c r="O58" i="6"/>
  <c r="L58" i="6"/>
  <c r="P58" i="6" s="1"/>
  <c r="R58" i="6" s="1"/>
  <c r="H50" i="6"/>
  <c r="J50" i="6" s="1"/>
  <c r="O57" i="6"/>
  <c r="L57" i="6"/>
  <c r="P57" i="6" s="1"/>
  <c r="R57" i="6" s="1"/>
  <c r="H49" i="6"/>
  <c r="J49" i="6" s="1"/>
  <c r="O56" i="6"/>
  <c r="L56" i="6"/>
  <c r="P56" i="6" s="1"/>
  <c r="R56" i="6" s="1"/>
  <c r="H48" i="6"/>
  <c r="J48" i="6" s="1"/>
  <c r="O55" i="6"/>
  <c r="L55" i="6"/>
  <c r="P55" i="6" s="1"/>
  <c r="R55" i="6" s="1"/>
  <c r="H47" i="6"/>
  <c r="J47" i="6" s="1"/>
  <c r="O54" i="6"/>
  <c r="L54" i="6"/>
  <c r="P54" i="6" s="1"/>
  <c r="R54" i="6" s="1"/>
  <c r="H46" i="6"/>
  <c r="J46" i="6" s="1"/>
  <c r="O53" i="6"/>
  <c r="L53" i="6"/>
  <c r="P53" i="6" s="1"/>
  <c r="R53" i="6" s="1"/>
  <c r="H45" i="6"/>
  <c r="J45" i="6" s="1"/>
  <c r="O52" i="6"/>
  <c r="L52" i="6"/>
  <c r="P52" i="6" s="1"/>
  <c r="R52" i="6" s="1"/>
  <c r="H44" i="6"/>
  <c r="J44" i="6" s="1"/>
  <c r="O51" i="6"/>
  <c r="L51" i="6"/>
  <c r="P51" i="6" s="1"/>
  <c r="R51" i="6" s="1"/>
  <c r="H43" i="6"/>
  <c r="J43" i="6" s="1"/>
  <c r="O50" i="6"/>
  <c r="L50" i="6"/>
  <c r="P50" i="6" s="1"/>
  <c r="R50" i="6" s="1"/>
  <c r="H42" i="6"/>
  <c r="J42" i="6" s="1"/>
  <c r="O49" i="6"/>
  <c r="L49" i="6"/>
  <c r="P49" i="6" s="1"/>
  <c r="R49" i="6" s="1"/>
  <c r="H61" i="6"/>
  <c r="J61" i="6" s="1"/>
  <c r="O48" i="6"/>
  <c r="L48" i="6"/>
  <c r="P48" i="6" s="1"/>
  <c r="R48" i="6" s="1"/>
  <c r="H60" i="6"/>
  <c r="J60" i="6" s="1"/>
  <c r="O47" i="6"/>
  <c r="L47" i="6"/>
  <c r="P47" i="6" s="1"/>
  <c r="R47" i="6" s="1"/>
  <c r="H59" i="6"/>
  <c r="J59" i="6" s="1"/>
  <c r="O46" i="6"/>
  <c r="L46" i="6"/>
  <c r="P46" i="6" s="1"/>
  <c r="R46" i="6" s="1"/>
  <c r="H38" i="6"/>
  <c r="J38" i="6" s="1"/>
  <c r="O45" i="6"/>
  <c r="L45" i="6"/>
  <c r="P45" i="6" s="1"/>
  <c r="R45" i="6" s="1"/>
  <c r="H34" i="6"/>
  <c r="J34" i="6" s="1"/>
  <c r="O44" i="6"/>
  <c r="L44" i="6"/>
  <c r="P44" i="6" s="1"/>
  <c r="R44" i="6" s="1"/>
  <c r="H33" i="6"/>
  <c r="J33" i="6" s="1"/>
  <c r="O43" i="6"/>
  <c r="L43" i="6"/>
  <c r="P43" i="6" s="1"/>
  <c r="R43" i="6" s="1"/>
  <c r="H32" i="6"/>
  <c r="J32" i="6" s="1"/>
  <c r="O42" i="6"/>
  <c r="L42" i="6"/>
  <c r="P42" i="6" s="1"/>
  <c r="R42" i="6" s="1"/>
  <c r="H39" i="6"/>
  <c r="J39" i="6" s="1"/>
  <c r="O41" i="6"/>
  <c r="L41" i="6"/>
  <c r="P41" i="6" s="1"/>
  <c r="R41" i="6" s="1"/>
  <c r="H41" i="6"/>
  <c r="J41" i="6" s="1"/>
  <c r="O40" i="6"/>
  <c r="L40" i="6"/>
  <c r="P40" i="6" s="1"/>
  <c r="R40" i="6" s="1"/>
  <c r="H40" i="6"/>
  <c r="J40" i="6" s="1"/>
  <c r="O39" i="6"/>
  <c r="L39" i="6"/>
  <c r="P39" i="6" s="1"/>
  <c r="R39" i="6" s="1"/>
  <c r="H66" i="6"/>
  <c r="J66" i="6" s="1"/>
  <c r="O38" i="6"/>
  <c r="L38" i="6"/>
  <c r="P38" i="6" s="1"/>
  <c r="R38" i="6" s="1"/>
  <c r="H65" i="6"/>
  <c r="J65" i="6" s="1"/>
  <c r="O34" i="6"/>
  <c r="L34" i="6"/>
  <c r="P34" i="6" s="1"/>
  <c r="R34" i="6" s="1"/>
  <c r="H64" i="6"/>
  <c r="J64" i="6" s="1"/>
  <c r="O33" i="6"/>
  <c r="L33" i="6"/>
  <c r="P33" i="6" s="1"/>
  <c r="R33" i="6" s="1"/>
  <c r="H63" i="6"/>
  <c r="J63" i="6" s="1"/>
  <c r="O32" i="6"/>
  <c r="L32" i="6"/>
  <c r="P32" i="6" s="1"/>
  <c r="R32" i="6" s="1"/>
  <c r="H62" i="6"/>
  <c r="J62" i="6" s="1"/>
  <c r="O31" i="6"/>
  <c r="L31" i="6"/>
  <c r="P31" i="6" s="1"/>
  <c r="R31" i="6" s="1"/>
  <c r="H31" i="6"/>
  <c r="J31" i="6" s="1"/>
  <c r="O30" i="6"/>
  <c r="L30" i="6"/>
  <c r="P30" i="6" s="1"/>
  <c r="R30" i="6" s="1"/>
  <c r="H30" i="6"/>
  <c r="J30" i="6" s="1"/>
  <c r="O29" i="6"/>
  <c r="L29" i="6"/>
  <c r="P29" i="6" s="1"/>
  <c r="R29" i="6" s="1"/>
  <c r="H29" i="6"/>
  <c r="J29" i="6" s="1"/>
  <c r="O28" i="6"/>
  <c r="L28" i="6"/>
  <c r="P28" i="6" s="1"/>
  <c r="R28" i="6" s="1"/>
  <c r="H28" i="6"/>
  <c r="J28" i="6" s="1"/>
  <c r="O27" i="6"/>
  <c r="L27" i="6"/>
  <c r="P27" i="6" s="1"/>
  <c r="R27" i="6" s="1"/>
  <c r="H27" i="6"/>
  <c r="J27" i="6" s="1"/>
  <c r="O26" i="6"/>
  <c r="L26" i="6"/>
  <c r="P26" i="6" s="1"/>
  <c r="R26" i="6" s="1"/>
  <c r="H26" i="6"/>
  <c r="J26" i="6" s="1"/>
  <c r="O25" i="6"/>
  <c r="L25" i="6"/>
  <c r="P25" i="6" s="1"/>
  <c r="R25" i="6" s="1"/>
  <c r="H25" i="6"/>
  <c r="J25" i="6" s="1"/>
  <c r="O24" i="6"/>
  <c r="L24" i="6"/>
  <c r="P24" i="6" s="1"/>
  <c r="R24" i="6" s="1"/>
  <c r="H24" i="6"/>
  <c r="J24" i="6" s="1"/>
  <c r="O23" i="6"/>
  <c r="L23" i="6"/>
  <c r="P23" i="6" s="1"/>
  <c r="R23" i="6" s="1"/>
  <c r="H23" i="6"/>
  <c r="J23" i="6" s="1"/>
  <c r="O22" i="6"/>
  <c r="L22" i="6"/>
  <c r="P22" i="6" s="1"/>
  <c r="R22" i="6" s="1"/>
  <c r="H22" i="6"/>
  <c r="J22" i="6" s="1"/>
  <c r="O21" i="6"/>
  <c r="L21" i="6"/>
  <c r="P21" i="6" s="1"/>
  <c r="R21" i="6" s="1"/>
  <c r="H21" i="6"/>
  <c r="J21" i="6" s="1"/>
  <c r="O20" i="6"/>
  <c r="L20" i="6"/>
  <c r="P20" i="6" s="1"/>
  <c r="R20" i="6" s="1"/>
  <c r="H20" i="6"/>
  <c r="J20" i="6" s="1"/>
  <c r="O19" i="6"/>
  <c r="L19" i="6"/>
  <c r="P19" i="6" s="1"/>
  <c r="R19" i="6" s="1"/>
  <c r="H19" i="6"/>
  <c r="J19" i="6" s="1"/>
  <c r="O18" i="6"/>
  <c r="L18" i="6"/>
  <c r="P18" i="6" s="1"/>
  <c r="R18" i="6" s="1"/>
  <c r="H18" i="6"/>
  <c r="J18" i="6" s="1"/>
  <c r="O17" i="6"/>
  <c r="L17" i="6"/>
  <c r="P17" i="6" s="1"/>
  <c r="R17" i="6" s="1"/>
  <c r="H17" i="6"/>
  <c r="J17" i="6" s="1"/>
  <c r="O16" i="6"/>
  <c r="L16" i="6"/>
  <c r="P16" i="6" s="1"/>
  <c r="R16" i="6" s="1"/>
  <c r="H16" i="6"/>
  <c r="J16" i="6" s="1"/>
  <c r="O15" i="6"/>
  <c r="L15" i="6"/>
  <c r="P15" i="6" s="1"/>
  <c r="R15" i="6" s="1"/>
  <c r="H15" i="6"/>
  <c r="J15" i="6" s="1"/>
  <c r="O14" i="6"/>
  <c r="L14" i="6"/>
  <c r="P14" i="6" s="1"/>
  <c r="R14" i="6" s="1"/>
  <c r="H14" i="6"/>
  <c r="J14" i="6" s="1"/>
  <c r="O13" i="6"/>
  <c r="L13" i="6"/>
  <c r="P13" i="6" s="1"/>
  <c r="R13" i="6" s="1"/>
  <c r="H13" i="6"/>
  <c r="J13" i="6" s="1"/>
  <c r="O12" i="6"/>
  <c r="L12" i="6"/>
  <c r="P12" i="6" s="1"/>
  <c r="R12" i="6" s="1"/>
  <c r="H12" i="6"/>
  <c r="J12" i="6" s="1"/>
  <c r="O11" i="6"/>
  <c r="L11" i="6"/>
  <c r="P11" i="6" s="1"/>
  <c r="R11" i="6" s="1"/>
  <c r="H11" i="6"/>
  <c r="J11" i="6" s="1"/>
  <c r="O10" i="6"/>
  <c r="L10" i="6"/>
  <c r="P10" i="6" s="1"/>
  <c r="R10" i="6" s="1"/>
  <c r="H10" i="6"/>
  <c r="J10" i="6" s="1"/>
  <c r="L9" i="6"/>
  <c r="P9" i="6" s="1"/>
  <c r="R9" i="6" s="1"/>
  <c r="H9" i="6"/>
  <c r="J9" i="6" s="1"/>
  <c r="N8" i="6"/>
  <c r="L8" i="6"/>
  <c r="D82" i="6" l="1"/>
  <c r="H82" i="6" s="1"/>
  <c r="J82" i="6" s="1"/>
  <c r="H81" i="6"/>
  <c r="J81" i="6" s="1"/>
  <c r="L82" i="6"/>
  <c r="P82" i="6" s="1"/>
  <c r="R82" i="6" s="1"/>
  <c r="P117" i="6"/>
  <c r="R117" i="6" s="1"/>
  <c r="P77" i="6"/>
  <c r="R77" i="6" s="1"/>
  <c r="L67" i="6"/>
  <c r="P67" i="6" s="1"/>
  <c r="R67" i="6" s="1"/>
  <c r="H117" i="6"/>
  <c r="J117" i="6" s="1"/>
  <c r="C39" i="1" l="1"/>
  <c r="Y38" i="1"/>
  <c r="W38" i="1"/>
  <c r="U38" i="1"/>
  <c r="S38" i="1"/>
  <c r="Q38" i="1"/>
  <c r="O38" i="1"/>
  <c r="M38" i="1"/>
  <c r="K38" i="1"/>
  <c r="I38" i="1"/>
  <c r="G38" i="1"/>
  <c r="E38" i="1"/>
  <c r="Y37" i="1"/>
  <c r="W37" i="1"/>
  <c r="U37" i="1"/>
  <c r="S37" i="1"/>
  <c r="Q37" i="1"/>
  <c r="O37" i="1"/>
  <c r="M37" i="1"/>
  <c r="K37" i="1"/>
  <c r="I37" i="1"/>
  <c r="G37" i="1"/>
  <c r="E37" i="1"/>
  <c r="AA36" i="1"/>
  <c r="AA39" i="1" s="1"/>
  <c r="Y36" i="1"/>
  <c r="W36" i="1"/>
  <c r="U36" i="1"/>
  <c r="S36" i="1"/>
  <c r="Q36" i="1"/>
  <c r="O36" i="1"/>
  <c r="M36" i="1"/>
  <c r="K36" i="1"/>
  <c r="I36" i="1"/>
  <c r="G36" i="1"/>
  <c r="E36" i="1"/>
  <c r="C33" i="1"/>
  <c r="Y32" i="1"/>
  <c r="W32" i="1"/>
  <c r="U32" i="1"/>
  <c r="S32" i="1"/>
  <c r="Q32" i="1"/>
  <c r="O32" i="1"/>
  <c r="M32" i="1"/>
  <c r="K32" i="1"/>
  <c r="I32" i="1"/>
  <c r="G32" i="1"/>
  <c r="E32" i="1"/>
  <c r="Y31" i="1"/>
  <c r="W31" i="1"/>
  <c r="U31" i="1"/>
  <c r="S31" i="1"/>
  <c r="Q31" i="1"/>
  <c r="O31" i="1"/>
  <c r="M31" i="1"/>
  <c r="K31" i="1"/>
  <c r="I31" i="1"/>
  <c r="G31" i="1"/>
  <c r="E31" i="1"/>
  <c r="AA30" i="1"/>
  <c r="AA33" i="1" s="1"/>
  <c r="Y30" i="1"/>
  <c r="W30" i="1"/>
  <c r="U30" i="1"/>
  <c r="S30" i="1"/>
  <c r="Q30" i="1"/>
  <c r="O30" i="1"/>
  <c r="M30" i="1"/>
  <c r="K30" i="1"/>
  <c r="I30" i="1"/>
  <c r="G30" i="1"/>
  <c r="E30" i="1"/>
  <c r="C27" i="1"/>
  <c r="Y26" i="1"/>
  <c r="W26" i="1"/>
  <c r="U26" i="1"/>
  <c r="S26" i="1"/>
  <c r="Q26" i="1"/>
  <c r="O26" i="1"/>
  <c r="M26" i="1"/>
  <c r="K26" i="1"/>
  <c r="I26" i="1"/>
  <c r="G26" i="1"/>
  <c r="E26" i="1"/>
  <c r="Y25" i="1"/>
  <c r="W25" i="1"/>
  <c r="U25" i="1"/>
  <c r="S25" i="1"/>
  <c r="Q25" i="1"/>
  <c r="O25" i="1"/>
  <c r="M25" i="1"/>
  <c r="K25" i="1"/>
  <c r="I25" i="1"/>
  <c r="G25" i="1"/>
  <c r="E25" i="1"/>
  <c r="Y24" i="1"/>
  <c r="AA24" i="1" s="1"/>
  <c r="AC24" i="1" s="1"/>
  <c r="AE24" i="1" s="1"/>
  <c r="W24" i="1"/>
  <c r="U24" i="1"/>
  <c r="S24" i="1"/>
  <c r="Q24" i="1"/>
  <c r="O24" i="1"/>
  <c r="M24" i="1"/>
  <c r="K24" i="1"/>
  <c r="I24" i="1"/>
  <c r="G24" i="1"/>
  <c r="E24" i="1"/>
  <c r="AE23" i="1"/>
  <c r="AC23" i="1"/>
  <c r="AA23" i="1"/>
  <c r="Y23" i="1"/>
  <c r="W23" i="1"/>
  <c r="U23" i="1"/>
  <c r="S23" i="1"/>
  <c r="Q23" i="1"/>
  <c r="O23" i="1"/>
  <c r="M23" i="1"/>
  <c r="K23" i="1"/>
  <c r="I23" i="1"/>
  <c r="G23" i="1"/>
  <c r="E23" i="1"/>
  <c r="C20" i="1"/>
  <c r="Y19" i="1"/>
  <c r="W19" i="1"/>
  <c r="U19" i="1"/>
  <c r="S19" i="1"/>
  <c r="Q19" i="1"/>
  <c r="O19" i="1"/>
  <c r="M19" i="1"/>
  <c r="K19" i="1"/>
  <c r="I19" i="1"/>
  <c r="G19" i="1"/>
  <c r="E19" i="1"/>
  <c r="Y18" i="1"/>
  <c r="W18" i="1"/>
  <c r="U18" i="1"/>
  <c r="S18" i="1"/>
  <c r="Q18" i="1"/>
  <c r="O18" i="1"/>
  <c r="M18" i="1"/>
  <c r="K18" i="1"/>
  <c r="I18" i="1"/>
  <c r="G18" i="1"/>
  <c r="E18" i="1"/>
  <c r="Y17" i="1"/>
  <c r="AA17" i="1" s="1"/>
  <c r="AC17" i="1" s="1"/>
  <c r="AE17" i="1" s="1"/>
  <c r="W17" i="1"/>
  <c r="U17" i="1"/>
  <c r="S17" i="1"/>
  <c r="Q17" i="1"/>
  <c r="O17" i="1"/>
  <c r="M17" i="1"/>
  <c r="K17" i="1"/>
  <c r="I17" i="1"/>
  <c r="G17" i="1"/>
  <c r="E17" i="1"/>
  <c r="Y16" i="1"/>
  <c r="W16" i="1"/>
  <c r="U16" i="1"/>
  <c r="S16" i="1"/>
  <c r="Q16" i="1"/>
  <c r="O16" i="1"/>
  <c r="M16" i="1"/>
  <c r="K16" i="1"/>
  <c r="I16" i="1"/>
  <c r="G16" i="1"/>
  <c r="E16" i="1"/>
  <c r="AE15" i="1"/>
  <c r="AC15" i="1"/>
  <c r="AA15" i="1"/>
  <c r="Y15" i="1"/>
  <c r="W15" i="1"/>
  <c r="U15" i="1"/>
  <c r="S15" i="1"/>
  <c r="Q15" i="1"/>
  <c r="O15" i="1"/>
  <c r="M15" i="1"/>
  <c r="K15" i="1"/>
  <c r="I15" i="1"/>
  <c r="G15" i="1"/>
  <c r="E15" i="1"/>
  <c r="C12" i="1"/>
  <c r="Y11" i="1"/>
  <c r="W11" i="1"/>
  <c r="U11" i="1"/>
  <c r="S11" i="1"/>
  <c r="Q11" i="1"/>
  <c r="O11" i="1"/>
  <c r="M11" i="1"/>
  <c r="K11" i="1"/>
  <c r="I11" i="1"/>
  <c r="G11" i="1"/>
  <c r="E11" i="1"/>
  <c r="Y10" i="1"/>
  <c r="W10" i="1"/>
  <c r="U10" i="1"/>
  <c r="S10" i="1"/>
  <c r="Q10" i="1"/>
  <c r="O10" i="1"/>
  <c r="M10" i="1"/>
  <c r="K10" i="1"/>
  <c r="I10" i="1"/>
  <c r="G10" i="1"/>
  <c r="E10" i="1"/>
  <c r="Y9" i="1"/>
  <c r="AA9" i="1" s="1"/>
  <c r="W9" i="1"/>
  <c r="U9" i="1"/>
  <c r="S9" i="1"/>
  <c r="Q9" i="1"/>
  <c r="O9" i="1"/>
  <c r="M9" i="1"/>
  <c r="K9" i="1"/>
  <c r="I9" i="1"/>
  <c r="G9" i="1"/>
  <c r="E9" i="1"/>
  <c r="Y8" i="1"/>
  <c r="W8" i="1"/>
  <c r="U8" i="1"/>
  <c r="S8" i="1"/>
  <c r="Q8" i="1"/>
  <c r="O8" i="1"/>
  <c r="M8" i="1"/>
  <c r="K8" i="1"/>
  <c r="I8" i="1"/>
  <c r="G8" i="1"/>
  <c r="E8" i="1"/>
  <c r="AE7" i="1"/>
  <c r="AC7" i="1"/>
  <c r="AA7" i="1"/>
  <c r="Y7" i="1"/>
  <c r="W7" i="1"/>
  <c r="U7" i="1"/>
  <c r="S7" i="1"/>
  <c r="Q7" i="1"/>
  <c r="O7" i="1"/>
  <c r="M7" i="1"/>
  <c r="K7" i="1"/>
  <c r="I7" i="1"/>
  <c r="G7" i="1"/>
  <c r="E7" i="1"/>
  <c r="AA12" i="1" l="1"/>
  <c r="K39" i="1"/>
  <c r="W27" i="1"/>
  <c r="E33" i="1"/>
  <c r="G39" i="1"/>
  <c r="W33" i="1"/>
  <c r="G33" i="1"/>
  <c r="U33" i="1"/>
  <c r="M39" i="1"/>
  <c r="E39" i="1"/>
  <c r="G27" i="1"/>
  <c r="S33" i="1"/>
  <c r="S20" i="1"/>
  <c r="O27" i="1"/>
  <c r="Q12" i="1"/>
  <c r="Q27" i="1"/>
  <c r="AA20" i="1"/>
  <c r="S12" i="1"/>
  <c r="M20" i="1"/>
  <c r="AC20" i="1"/>
  <c r="M33" i="1"/>
  <c r="S39" i="1"/>
  <c r="I33" i="1"/>
  <c r="E12" i="1"/>
  <c r="U12" i="1"/>
  <c r="O20" i="1"/>
  <c r="O33" i="1"/>
  <c r="U39" i="1"/>
  <c r="K33" i="1"/>
  <c r="Q39" i="1"/>
  <c r="G12" i="1"/>
  <c r="W12" i="1"/>
  <c r="Q20" i="1"/>
  <c r="E20" i="1"/>
  <c r="U20" i="1"/>
  <c r="I27" i="1"/>
  <c r="Y27" i="1"/>
  <c r="Q33" i="1"/>
  <c r="W39" i="1"/>
  <c r="Y33" i="1"/>
  <c r="S27" i="1"/>
  <c r="I12" i="1"/>
  <c r="Y12" i="1"/>
  <c r="M12" i="1"/>
  <c r="G20" i="1"/>
  <c r="W20" i="1"/>
  <c r="K27" i="1"/>
  <c r="AA27" i="1"/>
  <c r="E27" i="1"/>
  <c r="U27" i="1"/>
  <c r="I39" i="1"/>
  <c r="Y39" i="1"/>
  <c r="AE27" i="1"/>
  <c r="O39" i="1"/>
  <c r="K20" i="1"/>
  <c r="K12" i="1"/>
  <c r="O12" i="1"/>
  <c r="I20" i="1"/>
  <c r="Y20" i="1"/>
  <c r="M27" i="1"/>
  <c r="AC27" i="1"/>
  <c r="AE20" i="1"/>
  <c r="AE9" i="1"/>
  <c r="AE12" i="1" s="1"/>
  <c r="AC9" i="1"/>
  <c r="AC12" i="1" s="1"/>
</calcChain>
</file>

<file path=xl/sharedStrings.xml><?xml version="1.0" encoding="utf-8"?>
<sst xmlns="http://schemas.openxmlformats.org/spreadsheetml/2006/main" count="400" uniqueCount="213">
  <si>
    <t>Finance and Administration</t>
  </si>
  <si>
    <t>Vice President for Finance and Administration</t>
  </si>
  <si>
    <t>2025-2026 ACADEMIC YEAR - FEES</t>
  </si>
  <si>
    <t>FEE SCHEDULE PER SEMESTER</t>
  </si>
  <si>
    <t>For the Academic Year 2025-2026</t>
  </si>
  <si>
    <t>SEMESTER CREDITS</t>
  </si>
  <si>
    <t>RESIDENT RATES</t>
  </si>
  <si>
    <t>Tuition*</t>
  </si>
  <si>
    <t>Mandatory Student Fee**</t>
  </si>
  <si>
    <t>Mandatory Technology Fee**</t>
  </si>
  <si>
    <t>Mandatory Connect ND Fee**</t>
  </si>
  <si>
    <t>Mandatory NDSA Fee**</t>
  </si>
  <si>
    <t>INTERNATIONAL  RATES</t>
  </si>
  <si>
    <t>GRAD CREDIT RATES</t>
  </si>
  <si>
    <t>DUAL CREDIT- Subsidized</t>
  </si>
  <si>
    <t>Connect ND Fee**</t>
  </si>
  <si>
    <t>NDSA Fee**</t>
  </si>
  <si>
    <t>DUAL CREDIT - Unsubsidized</t>
  </si>
  <si>
    <t>ADDITIONAL INFORMATION</t>
  </si>
  <si>
    <t>1) *Tuition-No Cap - 4% increase</t>
  </si>
  <si>
    <t>2) Mandatory Student Fee consists of three different fees.  The University Fee of $33.28/credit supports Athletics, Cheerleading, Music, Theatre/Dance, Rodeo,  and Student Health.  The Activity Fee of</t>
  </si>
  <si>
    <t xml:space="preserve">     $5.75/credit supports Student Senate, Homecoming, Campus Activity Board, intramural activities, and student activities.  The Biesiot Activity Center Fee of $1.00/credit supoprts the Henry Biesiot Activity Center debt</t>
  </si>
  <si>
    <t xml:space="preserve">     retirement and operating costs</t>
  </si>
  <si>
    <t>3) ** Mandatory fees cap at 12 credits</t>
  </si>
  <si>
    <t>4) States that qualify for Resident Rates:</t>
  </si>
  <si>
    <t>US Citizens and Permanent Residents who reside in all 50 states and the District of Columbia.</t>
  </si>
  <si>
    <t>Residents of the Canadian Provinces of Manitoba and Saskatchewan</t>
  </si>
  <si>
    <t>DICKINSON STATE UNIVERSITY</t>
  </si>
  <si>
    <t>2025-26 ACADEMIC YEAR</t>
  </si>
  <si>
    <t>COURSE FEES, PROGRAM FEES,</t>
  </si>
  <si>
    <t>&amp; MISCELLANEOUS FEES</t>
  </si>
  <si>
    <t>FEE AMOUNT</t>
  </si>
  <si>
    <t>Course Fees:</t>
  </si>
  <si>
    <t>2025-26</t>
  </si>
  <si>
    <t>2024-25</t>
  </si>
  <si>
    <t>ANSC 160 - Equine Nutrition</t>
  </si>
  <si>
    <t>ANSC 161 - Equine Business Management</t>
  </si>
  <si>
    <t>ANSC 162 - Equine Reproduction</t>
  </si>
  <si>
    <t>ANSC 163 - Equine Health and Disease</t>
  </si>
  <si>
    <t>ANSC 164 - Equine Behavior, Groundwork</t>
  </si>
  <si>
    <t>ANSC 243 - Slaughter and Processing of Domestic Livestock</t>
  </si>
  <si>
    <t>ANSC 244 - Value-added Meats Processing</t>
  </si>
  <si>
    <t>ANSC 261 - Basic Equitation Horsemanship</t>
  </si>
  <si>
    <t>ANSC 262 - Equine Anatomy and Selection</t>
  </si>
  <si>
    <t>ANSC 263 - Stallion Management</t>
  </si>
  <si>
    <t>ANSC 264 - AI Training</t>
  </si>
  <si>
    <t>ANSC 265 - Equine Marketing</t>
  </si>
  <si>
    <t>ANSC 267 - Equine Facility Management</t>
  </si>
  <si>
    <t>ANSC 268 - Basic Colt Training</t>
  </si>
  <si>
    <t xml:space="preserve"> ANSC 270 - Equine Training Theory I</t>
  </si>
  <si>
    <t>ANSC 271 - Equine Training Theory II</t>
  </si>
  <si>
    <t>ANSC 272 - Equine Training Techniques I</t>
  </si>
  <si>
    <t>ANSC 273 - Equine Training Techniques II</t>
  </si>
  <si>
    <t>ANSC 274 - Equine Training Techniques III</t>
  </si>
  <si>
    <t>ANSC 275 - Equine Training Techniques IV</t>
  </si>
  <si>
    <t>ANSC 391 - Intermediate Horsemanship</t>
  </si>
  <si>
    <t>ASM 155 - Agricultural Welding</t>
  </si>
  <si>
    <t>ASM 255 - Advanced Welding</t>
  </si>
  <si>
    <t>ELED 398B - Elem Methods Blk Field Exp I</t>
  </si>
  <si>
    <t>ELED 398C - Elem Method Block Field Exp II</t>
  </si>
  <si>
    <t>ELED 498A - Teaching in Elementary School</t>
  </si>
  <si>
    <t>ELED 498K - Teach in Elementary &amp; EC</t>
  </si>
  <si>
    <t>EDUC 575 - Student Teaching Internship</t>
  </si>
  <si>
    <t>FIRE 101L - Firefighter I Lab</t>
  </si>
  <si>
    <t>FIRE 102L - Firefighter II Lab</t>
  </si>
  <si>
    <r>
      <t xml:space="preserve">FIRE 200 - Vehicle Extraction Lab </t>
    </r>
    <r>
      <rPr>
        <b/>
        <i/>
        <sz val="10"/>
        <color rgb="FFFF0000"/>
        <rFont val="Arial MT"/>
        <family val="3"/>
      </rPr>
      <t>(New Fee)</t>
    </r>
  </si>
  <si>
    <t>HPER 210 - First Aid and CPR</t>
  </si>
  <si>
    <t>MUSC 260 - Voice - Music Lessons/Unit</t>
  </si>
  <si>
    <t>MUSC 266 - Saxophone - Music Lessons/Unit</t>
  </si>
  <si>
    <t>MUSC 273 - Percussion - Music Lessons/Unit</t>
  </si>
  <si>
    <t>MUSC 460 - Voice - Music Lessons/Unit</t>
  </si>
  <si>
    <t>MUSC 463 - Flute - Music Lessons/Unit</t>
  </si>
  <si>
    <t>MUSC 465 - Clarinet - Music Lessons/Unit</t>
  </si>
  <si>
    <t>MUSC 470 - Trombone - Music Lessons/Unit</t>
  </si>
  <si>
    <t>MUSC 472 - Tuba - Music Lessons/Unit</t>
  </si>
  <si>
    <t>MUSC 473 - Percussion - Music Lessons/Unit</t>
  </si>
  <si>
    <t>MUSC 488 - Senior Recital</t>
  </si>
  <si>
    <t>NURS 100 - Certified Nursing Assistant (CNA) Training</t>
  </si>
  <si>
    <t>NURS 198A - Basic Nurs Concepts Clinical I</t>
  </si>
  <si>
    <t>NURS 198B - Basic Nurs Concept Clinical II</t>
  </si>
  <si>
    <t>NURS 251 - Intermediate Nsg Concepts II</t>
  </si>
  <si>
    <t>NURS 298B - Inter Nurs Concepts Clinical I</t>
  </si>
  <si>
    <t>NURS 298C - Inter Nurs Concepts Clinical II</t>
  </si>
  <si>
    <t>SEED 398B - Sec Methods Block Fld Exp I</t>
  </si>
  <si>
    <t>SEED 398C - Sec Methods Block Fld Exp II</t>
  </si>
  <si>
    <t>SEED 498 - Teaching in the Secondary Schl</t>
  </si>
  <si>
    <t>WELD 161 - Welding I</t>
  </si>
  <si>
    <t>WELD 162 - Welding II</t>
  </si>
  <si>
    <t>WELD 261 - Welding III</t>
  </si>
  <si>
    <t>WELD 262 - Welding IV</t>
  </si>
  <si>
    <t>WELD 361 - Welding - Pipe Welding</t>
  </si>
  <si>
    <t>Program Fees:</t>
  </si>
  <si>
    <t>Nursing Program</t>
  </si>
  <si>
    <t xml:space="preserve">Diesel Technology </t>
  </si>
  <si>
    <t>Miscellaneous Fees:</t>
  </si>
  <si>
    <t>Application Fee</t>
  </si>
  <si>
    <t>Convenience Fee</t>
  </si>
  <si>
    <t>New Student Fee</t>
  </si>
  <si>
    <r>
      <t>Audit Fee</t>
    </r>
    <r>
      <rPr>
        <i/>
        <sz val="10"/>
        <color rgb="FF000000"/>
        <rFont val="Arial MT"/>
        <family val="3"/>
      </rPr>
      <t xml:space="preserve"> (Per Semester Hour)</t>
    </r>
  </si>
  <si>
    <t>1/2 tuition rate</t>
  </si>
  <si>
    <t>Credentials</t>
  </si>
  <si>
    <t>Diploma</t>
  </si>
  <si>
    <t>ID Replacement Fee</t>
  </si>
  <si>
    <t>Late Fee</t>
  </si>
  <si>
    <r>
      <t xml:space="preserve">Parking Fee </t>
    </r>
    <r>
      <rPr>
        <i/>
        <sz val="10"/>
        <color rgb="FF000000"/>
        <rFont val="Arial MT"/>
        <family val="3"/>
      </rPr>
      <t>(Per Academic Year)</t>
    </r>
  </si>
  <si>
    <t>Placement Bulletin</t>
  </si>
  <si>
    <r>
      <t xml:space="preserve">Recording Fee </t>
    </r>
    <r>
      <rPr>
        <i/>
        <sz val="10"/>
        <color rgb="FF000000"/>
        <rFont val="Arial MT"/>
        <family val="3"/>
      </rPr>
      <t>(Per Semester Hour)</t>
    </r>
  </si>
  <si>
    <r>
      <t xml:space="preserve">Reinstatement Fee </t>
    </r>
    <r>
      <rPr>
        <i/>
        <sz val="10"/>
        <color rgb="FF000000"/>
        <rFont val="Arial MT"/>
        <family val="3"/>
      </rPr>
      <t>(Must be paid prior to re-enrollment)</t>
    </r>
  </si>
  <si>
    <t>Shots</t>
  </si>
  <si>
    <t>Varies</t>
  </si>
  <si>
    <t>Transcripts</t>
  </si>
  <si>
    <t>NORTH DAKOTA UNIVERSITY SYSTEM</t>
  </si>
  <si>
    <t>2025-26 ACADEMIC YEAR COURSE AND PROGRAM FEES</t>
  </si>
  <si>
    <t xml:space="preserve"> </t>
  </si>
  <si>
    <t>Fee Type per BHE Policy 805.3-2c</t>
  </si>
  <si>
    <t>TOTAL ESTIMATED REVENUE</t>
  </si>
  <si>
    <t>which require BHE approval.</t>
  </si>
  <si>
    <t>Final</t>
  </si>
  <si>
    <t>Current</t>
  </si>
  <si>
    <t>Dollar</t>
  </si>
  <si>
    <t>Percent</t>
  </si>
  <si>
    <t>805.3-2c Course Fees:</t>
  </si>
  <si>
    <t>Change</t>
  </si>
  <si>
    <t>Proposed</t>
  </si>
  <si>
    <t xml:space="preserve">  Total Course Fees</t>
  </si>
  <si>
    <t>Policy 805.3-2c indicates that "Institutions may charge special course fees to benefit all students in a class to cover costs such as transportation and admission on field trips, field experience or study abroad trips, insurance and testing required for specific classes, and individual sesions provided to students such as flight training and music lessions.</t>
  </si>
  <si>
    <t xml:space="preserve">New course fees established after tuition model implementation, which do not meet the above criteria, require SBHE approval. </t>
  </si>
  <si>
    <t>Fee Type per BHE Policy 805.3-2d</t>
  </si>
  <si>
    <t>805.3-2d Program Fees:</t>
  </si>
  <si>
    <t>Fire Fighting 1 - Excludes Uniform</t>
  </si>
  <si>
    <t>Fire Fighting 2 - Excludes Uniform</t>
  </si>
  <si>
    <t>Auto Extraction - Excludes Uniform</t>
  </si>
  <si>
    <t xml:space="preserve">  Total Program Fees</t>
  </si>
  <si>
    <t>Policy 805.3-2d indicates that "Institutions may charge special program fees to benefit students in particular programs that have exceptional and critical needs that are not adequately funded through differential tuition or other sources. New program fees established after tuition model implementation require SBHE approval".</t>
  </si>
  <si>
    <t>NOTE:  The Program Fee Template (pdf) must be filled out and submitted for all new or increased program fees.</t>
  </si>
  <si>
    <t>Fee Type per BHE Policy 805.3-1b - which require approval by Institution President</t>
  </si>
  <si>
    <t>805.3-1b Technology Fee - Per Credit Hour*</t>
  </si>
  <si>
    <t>805.3-1c NDSA Fee - Per Credit Hour*</t>
  </si>
  <si>
    <t>805.3-1d ConnectND Fee - Per Credit Hour*</t>
  </si>
  <si>
    <t>Policy 805.3-1b indicates that "institutions shall establish procedures providing for student input concerning the amount of the fee and use of fee revenue."</t>
  </si>
  <si>
    <t>Please document results of student input for any requested increases below.</t>
  </si>
  <si>
    <t>Fee Type per BHE Policy 805.3-1a Student Fees</t>
  </si>
  <si>
    <t>require approval by Institution President</t>
  </si>
  <si>
    <t>Date approved by Institution President</t>
  </si>
  <si>
    <t xml:space="preserve">805.3-1a-i-ii. Student Activity and </t>
  </si>
  <si>
    <t xml:space="preserve">             College/University Fees: </t>
  </si>
  <si>
    <t>Student fee (Univ/Act/BAC) - Per Credit Hour*</t>
  </si>
  <si>
    <t xml:space="preserve">  Total Student Activity &amp; Univ/College Fees</t>
  </si>
  <si>
    <t>805.3-1a-i-ii - indicates that "the amount of the (activity) fee shall be established by a vote of either the student body or its elected representative body as determined by institution policies and approved by the institution president."   805.3-1a-ii - states that "the amount of the (university/college) fee shall be established by the institution president; provided, however, that prior to instituting a fee or changing the fee, the president shall notify the institution student government body and provide students an opportunity for input on the proposed action."</t>
  </si>
  <si>
    <t>Please document results of student voting/input for any requested increases below.</t>
  </si>
  <si>
    <t>Fee Type per BHE Policy 805.3-2.  Other Fees</t>
  </si>
  <si>
    <t>805.3-2a - Application Fee</t>
  </si>
  <si>
    <t>805.3-2f - Convenience Fee</t>
  </si>
  <si>
    <t>* A convenience fee is being added to those payments received that come from a company that assesses a fee to process the payment, ex. - Visa, Mastercard</t>
  </si>
  <si>
    <t>* - Fees are capped at 12 credit hours</t>
  </si>
  <si>
    <t>ROOM AND MEAL RATES PER SEMESTER</t>
  </si>
  <si>
    <t>Housing Rates 2025-2026 Academic Year</t>
  </si>
  <si>
    <t xml:space="preserve">Base Rate </t>
  </si>
  <si>
    <t>Sem./YR</t>
  </si>
  <si>
    <t>Woods Single</t>
  </si>
  <si>
    <t>$2,890 / $5,780</t>
  </si>
  <si>
    <t>Woods Double</t>
  </si>
  <si>
    <t>$1,969 / $3,938</t>
  </si>
  <si>
    <t>Delong &amp; Selke Single</t>
  </si>
  <si>
    <t>$2,625 / $5,250</t>
  </si>
  <si>
    <t>Delong &amp; Selke Double</t>
  </si>
  <si>
    <t>$1,680 / $3,360</t>
  </si>
  <si>
    <t>Pulver Single</t>
  </si>
  <si>
    <t>$3,100 / $6,200</t>
  </si>
  <si>
    <t>Main Campus Apartments A &amp; C Student Housing</t>
  </si>
  <si>
    <t>$1,706 / $3,412*</t>
  </si>
  <si>
    <t xml:space="preserve">*Based on double occpancy. </t>
  </si>
  <si>
    <t>*Billed through THD by semester as Aug-Dec (5 months) &amp; Jan-May (5 months)</t>
  </si>
  <si>
    <t>Main Campus Apartment B     
Family Housing</t>
  </si>
  <si>
    <t>$575/month</t>
  </si>
  <si>
    <t>Rental agreement needed.</t>
  </si>
  <si>
    <t>Residential Student Dining Plan Rates 2025-2026 Academic Year</t>
  </si>
  <si>
    <t>Gold Plan - All Day Access w/$100 flex dollars/semester</t>
  </si>
  <si>
    <t>$3,068 / $6,136</t>
  </si>
  <si>
    <t>SilverBlock 160/ $350 flex Dollars/semester</t>
  </si>
  <si>
    <t>$2,745 / $5,490</t>
  </si>
  <si>
    <t>Basic Block 190/ $200 flex Dollars/semester</t>
  </si>
  <si>
    <t>$2,604 / $5,208</t>
  </si>
  <si>
    <t>Apartment &amp; Commuter Student Dining Plan Rates 2025-2026 Academic Year</t>
  </si>
  <si>
    <t>Perch 80 meals</t>
  </si>
  <si>
    <t>Perch 50 meals</t>
  </si>
  <si>
    <t>Perch 25 meals</t>
  </si>
  <si>
    <t>Perch 10 Meals</t>
  </si>
  <si>
    <t>Summer 2025 Rates</t>
  </si>
  <si>
    <t>Summer 2023 (12 weeks)</t>
  </si>
  <si>
    <t>May 16 - August 7, 2025</t>
  </si>
  <si>
    <t>Summer 2023 Weekly Rate</t>
  </si>
  <si>
    <t>Summer 2023 Day Rate</t>
  </si>
  <si>
    <t>Summer charges will be assessed based on a resident’s housing agreement, regardless of length of stay.</t>
  </si>
  <si>
    <t>Updated  2.6.2025</t>
  </si>
  <si>
    <t>25-26</t>
  </si>
  <si>
    <t xml:space="preserve">Audit Fee, per semester hour – 30001-3000-460001 . . . . . . . . . . . . . . . . . . . . . </t>
  </si>
  <si>
    <t>1/2 tuition</t>
  </si>
  <si>
    <t xml:space="preserve">Credentials – 22564-5110-460001 . . . . . . . . . . . . . . . . . . . . . . . . . . . . . . . . . . . </t>
  </si>
  <si>
    <t>Late payment fee, 1.75% of balance on account</t>
  </si>
  <si>
    <t xml:space="preserve"> – 30001-3000-460001  . . . . . . . . . . . . . . . . . . . .  </t>
  </si>
  <si>
    <t xml:space="preserve">Parking Fee/Academic year – 10501-3060-440010 (Accounts Receivable ) . </t>
  </si>
  <si>
    <t xml:space="preserve">Placement Bulletin – 22564-5110-460001  . . . . . . . . . . . . . . . . . . . . . . . . . . . . </t>
  </si>
  <si>
    <t>Recording Fee, per semester hour – 30001-3000-460001 . . . . . . . . . . . . . . . . .</t>
  </si>
  <si>
    <t xml:space="preserve">Reinstatement Fee - (Must be paid prior to re-enrollment)  . . . . . . . . . . . . . . . . </t>
  </si>
  <si>
    <t xml:space="preserve">Replacement ID – 22607-3040-470470  . . . . . . . . . . . . . . . . . . . . . . . . . . . . . . </t>
  </si>
  <si>
    <t xml:space="preserve">Shots - 22595-5112-462110 . . . . . . . . . . . . . . . . . . . . . . . . . . . . . . . . . . . </t>
  </si>
  <si>
    <t>varies</t>
  </si>
  <si>
    <t xml:space="preserve">Transcripts - 30001-3000-471020  . . . . . . . . . . . . . . . . . . . . . . . . . . . . . . . . . . </t>
  </si>
  <si>
    <t>International Student Health Insurance</t>
  </si>
  <si>
    <t>Student Coverage:</t>
  </si>
  <si>
    <t>Aug 16, 2025 - Dec 31, 2025</t>
  </si>
  <si>
    <t>Jan 1, 2026 - Aug 15,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</si>
</sst>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6" formatCode="&quot;$&quot;#,##0_);[Red]\(&quot;$&quot;#,##0\)"/>
    <numFmt numFmtId="7" formatCode="&quot;$&quot;#,##0.00_);\(&quot;$&quot;#,##0.00\)"/>
    <numFmt numFmtId="8" formatCode="&quot;$&quot;#,##0.00_);[Red]\(&quot;$&quot;#,##0.00\)"/>
    <numFmt numFmtId="43" formatCode="_(* #,##0.00_);_(* \(#,##0.00\);_(* &quot;-&quot;??_);_(@_)"/>
    <numFmt numFmtId="164" formatCode="&quot;$&quot;#,##0.00"/>
    <numFmt numFmtId="165" formatCode="&quot;$&quot;#,##0"/>
    <numFmt numFmtId="166" formatCode="_([$$-409]* #,##0.00_);_([$$-409]* \(#,##0.00\);_([$$-409]* &quot;-&quot;??_);_(@_)"/>
    <numFmt numFmtId="167" formatCode="0.0%"/>
    <numFmt numFmtId="168" formatCode="mm/dd/yy_)"/>
  </numFmts>
  <fonts count="63" x14ac:knownFonts="1">
    <font>
      <sz val="11"/>
      <color theme="1"/>
      <name val="Calibri"/>
      <family val="2"/>
      <scheme val="minor"/>
    </font>
    <font>
      <sz val="11"/>
      <color theme="1"/>
      <name val="Calibri"/>
      <family val="2"/>
      <scheme val="minor"/>
    </font>
    <font>
      <b/>
      <sz val="11"/>
      <color theme="0"/>
      <name val="Calibri"/>
      <family val="2"/>
      <scheme val="minor"/>
    </font>
    <font>
      <sz val="10"/>
      <name val="Arial"/>
      <family val="2"/>
    </font>
    <font>
      <b/>
      <sz val="14"/>
      <name val="Arial"/>
      <family val="2"/>
    </font>
    <font>
      <sz val="12"/>
      <name val="Arial"/>
      <family val="2"/>
    </font>
    <font>
      <sz val="10"/>
      <name val="Courier New"/>
      <family val="3"/>
    </font>
    <font>
      <b/>
      <sz val="10"/>
      <name val="Arial"/>
      <family val="2"/>
    </font>
    <font>
      <b/>
      <u/>
      <sz val="10"/>
      <name val="Courier New"/>
      <family val="3"/>
    </font>
    <font>
      <sz val="12"/>
      <color theme="1"/>
      <name val="Arial Narrow"/>
      <family val="2"/>
    </font>
    <font>
      <b/>
      <sz val="12"/>
      <color theme="1"/>
      <name val="Arial Narrow"/>
      <family val="2"/>
    </font>
    <font>
      <i/>
      <sz val="11"/>
      <color theme="1"/>
      <name val="Calibri"/>
      <family val="2"/>
      <scheme val="minor"/>
    </font>
    <font>
      <i/>
      <sz val="11"/>
      <color rgb="FF444444"/>
      <name val="Calibri"/>
      <family val="2"/>
      <charset val="1"/>
    </font>
    <font>
      <sz val="11"/>
      <color rgb="FF444444"/>
      <name val="Calibri"/>
      <family val="2"/>
      <charset val="1"/>
    </font>
    <font>
      <b/>
      <u/>
      <sz val="10"/>
      <name val="Arial"/>
      <family val="2"/>
    </font>
    <font>
      <b/>
      <sz val="14"/>
      <color rgb="FF002060"/>
      <name val="Calibri"/>
      <family val="2"/>
      <scheme val="minor"/>
    </font>
    <font>
      <b/>
      <sz val="12"/>
      <color rgb="FF002060"/>
      <name val="Calibri"/>
      <family val="2"/>
      <scheme val="minor"/>
    </font>
    <font>
      <b/>
      <sz val="16"/>
      <color rgb="FF002060"/>
      <name val="Calibri"/>
      <family val="2"/>
      <scheme val="minor"/>
    </font>
    <font>
      <b/>
      <sz val="11"/>
      <color rgb="FF002060"/>
      <name val="Calibri"/>
      <family val="2"/>
      <scheme val="minor"/>
    </font>
    <font>
      <b/>
      <sz val="12"/>
      <color theme="0"/>
      <name val="Arial"/>
      <family val="2"/>
    </font>
    <font>
      <sz val="11"/>
      <color rgb="FF002060"/>
      <name val="Calibri"/>
      <family val="2"/>
      <scheme val="minor"/>
    </font>
    <font>
      <sz val="11"/>
      <name val="Calibri"/>
      <family val="2"/>
      <scheme val="minor"/>
    </font>
    <font>
      <b/>
      <sz val="17"/>
      <color rgb="FF002060"/>
      <name val="Calibri"/>
      <family val="2"/>
      <scheme val="minor"/>
    </font>
    <font>
      <b/>
      <sz val="12"/>
      <name val="Arial MT"/>
      <family val="2"/>
    </font>
    <font>
      <sz val="10"/>
      <name val="Arial MT"/>
      <family val="2"/>
    </font>
    <font>
      <sz val="10"/>
      <name val="Arial MT"/>
      <family val="3"/>
    </font>
    <font>
      <sz val="10"/>
      <color rgb="FF0000FF"/>
      <name val="Arial MT"/>
      <family val="3"/>
    </font>
    <font>
      <sz val="10"/>
      <color indexed="12"/>
      <name val="Arial MT"/>
      <family val="2"/>
    </font>
    <font>
      <sz val="10"/>
      <color rgb="FF0000FF"/>
      <name val="Arial MT"/>
      <family val="2"/>
    </font>
    <font>
      <sz val="10"/>
      <color rgb="FFFF0000"/>
      <name val="Arial MT"/>
      <family val="3"/>
    </font>
    <font>
      <sz val="12"/>
      <color rgb="FFFF0000"/>
      <name val="Arial MT"/>
      <family val="3"/>
    </font>
    <font>
      <sz val="10"/>
      <color rgb="FFFF0000"/>
      <name val="Arial MT"/>
      <family val="2"/>
    </font>
    <font>
      <sz val="10"/>
      <color theme="1"/>
      <name val="Arial MT"/>
      <family val="2"/>
    </font>
    <font>
      <b/>
      <sz val="10"/>
      <color rgb="FFC00000"/>
      <name val="Arial MT"/>
      <family val="3"/>
    </font>
    <font>
      <b/>
      <sz val="12"/>
      <name val="Arial MT"/>
      <family val="3"/>
    </font>
    <font>
      <b/>
      <sz val="12"/>
      <color indexed="12"/>
      <name val="Arial MT"/>
      <family val="3"/>
    </font>
    <font>
      <sz val="12"/>
      <name val="Arial MT"/>
      <family val="2"/>
    </font>
    <font>
      <sz val="12"/>
      <color indexed="12"/>
      <name val="Arial"/>
      <family val="2"/>
    </font>
    <font>
      <sz val="14"/>
      <color rgb="FF002060"/>
      <name val="Times New Roman"/>
      <family val="1"/>
    </font>
    <font>
      <b/>
      <sz val="14"/>
      <color rgb="FF002060"/>
      <name val="Times New Roman"/>
      <family val="1"/>
    </font>
    <font>
      <b/>
      <sz val="11"/>
      <color theme="1"/>
      <name val="Calibri"/>
      <family val="2"/>
      <scheme val="minor"/>
    </font>
    <font>
      <sz val="11"/>
      <color theme="0"/>
      <name val="Calibri"/>
      <family val="2"/>
      <scheme val="minor"/>
    </font>
    <font>
      <b/>
      <sz val="14"/>
      <name val="Arial MT"/>
      <family val="2"/>
    </font>
    <font>
      <sz val="10"/>
      <color theme="0"/>
      <name val="Arial MT"/>
      <family val="3"/>
    </font>
    <font>
      <sz val="10"/>
      <color theme="0"/>
      <name val="Arial MT"/>
      <family val="2"/>
    </font>
    <font>
      <b/>
      <sz val="12"/>
      <color theme="0"/>
      <name val="Arial MT"/>
      <family val="2"/>
    </font>
    <font>
      <i/>
      <sz val="10"/>
      <name val="Arial"/>
      <family val="2"/>
    </font>
    <font>
      <sz val="10"/>
      <color theme="1"/>
      <name val="Arial"/>
      <family val="2"/>
    </font>
    <font>
      <sz val="10"/>
      <color rgb="FFFF0000"/>
      <name val="Arial"/>
      <family val="2"/>
    </font>
    <font>
      <sz val="10"/>
      <color theme="1"/>
      <name val="Arial MT"/>
      <family val="3"/>
    </font>
    <font>
      <b/>
      <sz val="24"/>
      <color rgb="FFFF0000"/>
      <name val="Times New Roman"/>
      <family val="1"/>
    </font>
    <font>
      <i/>
      <sz val="11"/>
      <name val="Calibri"/>
      <family val="2"/>
      <scheme val="minor"/>
    </font>
    <font>
      <i/>
      <sz val="11"/>
      <name val="Calibri"/>
      <family val="2"/>
      <charset val="1"/>
    </font>
    <font>
      <sz val="12"/>
      <name val="Arial Narrow"/>
      <family val="2"/>
    </font>
    <font>
      <sz val="12"/>
      <color rgb="FF000000"/>
      <name val="Arial Narrow"/>
      <family val="2"/>
    </font>
    <font>
      <sz val="10"/>
      <color rgb="FF000000"/>
      <name val="Arial MT"/>
      <family val="3"/>
    </font>
    <font>
      <b/>
      <sz val="12"/>
      <color rgb="FF000000"/>
      <name val="Arial MT"/>
      <family val="2"/>
    </font>
    <font>
      <sz val="11"/>
      <color rgb="FF000000"/>
      <name val="Calibri"/>
      <family val="2"/>
      <scheme val="minor"/>
    </font>
    <font>
      <b/>
      <sz val="14"/>
      <color rgb="FF002060"/>
      <name val="Arial MT"/>
      <family val="3"/>
    </font>
    <font>
      <b/>
      <i/>
      <sz val="10"/>
      <color rgb="FFFF0000"/>
      <name val="Arial MT"/>
      <family val="3"/>
    </font>
    <font>
      <sz val="10"/>
      <color rgb="FF000000"/>
      <name val="Arial MT"/>
      <family val="2"/>
    </font>
    <font>
      <sz val="12"/>
      <name val="Arial MT"/>
      <family val="3"/>
    </font>
    <font>
      <i/>
      <sz val="10"/>
      <color rgb="FF000000"/>
      <name val="Arial MT"/>
      <family val="3"/>
    </font>
  </fonts>
  <fills count="23">
    <fill>
      <patternFill patternType="none"/>
    </fill>
    <fill>
      <patternFill patternType="gray125"/>
    </fill>
    <fill>
      <patternFill patternType="solid">
        <fgColor theme="0" tint="-0.14999847407452621"/>
        <bgColor indexed="64"/>
      </patternFill>
    </fill>
    <fill>
      <patternFill patternType="solid">
        <fgColor rgb="FFFFFFFF"/>
        <bgColor indexed="64"/>
      </patternFill>
    </fill>
    <fill>
      <patternFill patternType="solid">
        <fgColor theme="0"/>
        <bgColor indexed="64"/>
      </patternFill>
    </fill>
    <fill>
      <patternFill patternType="solid">
        <fgColor rgb="FF002060"/>
        <bgColor indexed="64"/>
      </patternFill>
    </fill>
    <fill>
      <patternFill patternType="solid">
        <fgColor theme="0" tint="-4.9989318521683403E-2"/>
        <bgColor indexed="64"/>
      </patternFill>
    </fill>
    <fill>
      <patternFill patternType="solid">
        <fgColor rgb="FFFFFF00"/>
        <bgColor indexed="64"/>
      </patternFill>
    </fill>
    <fill>
      <patternFill patternType="gray0625">
        <bgColor theme="4" tint="0.79998168889431442"/>
      </patternFill>
    </fill>
    <fill>
      <patternFill patternType="gray0625">
        <bgColor rgb="FFFFCCFF"/>
      </patternFill>
    </fill>
    <fill>
      <patternFill patternType="solid">
        <fgColor rgb="FFFFCCFF"/>
        <bgColor indexed="64"/>
      </patternFill>
    </fill>
    <fill>
      <patternFill patternType="gray125">
        <fgColor indexed="8"/>
        <bgColor rgb="FFFFCCFF"/>
      </patternFill>
    </fill>
    <fill>
      <patternFill patternType="gray0625">
        <bgColor theme="9" tint="0.79998168889431442"/>
      </patternFill>
    </fill>
    <fill>
      <patternFill patternType="solid">
        <fgColor theme="9" tint="0.79998168889431442"/>
        <bgColor indexed="64"/>
      </patternFill>
    </fill>
    <fill>
      <patternFill patternType="gray125">
        <fgColor indexed="8"/>
        <bgColor theme="9" tint="0.79998168889431442"/>
      </patternFill>
    </fill>
    <fill>
      <patternFill patternType="solid">
        <fgColor theme="4" tint="0.79998168889431442"/>
        <bgColor indexed="64"/>
      </patternFill>
    </fill>
    <fill>
      <patternFill patternType="gray125">
        <fgColor indexed="8"/>
        <bgColor theme="4" tint="0.79998168889431442"/>
      </patternFill>
    </fill>
    <fill>
      <patternFill patternType="gray0625">
        <bgColor theme="6" tint="0.79998168889431442"/>
      </patternFill>
    </fill>
    <fill>
      <patternFill patternType="solid">
        <fgColor theme="6" tint="0.79998168889431442"/>
        <bgColor indexed="64"/>
      </patternFill>
    </fill>
    <fill>
      <patternFill patternType="gray125">
        <fgColor indexed="8"/>
        <bgColor theme="6" tint="0.79998168889431442"/>
      </patternFill>
    </fill>
    <fill>
      <patternFill patternType="gray0625">
        <bgColor rgb="FF002060"/>
      </patternFill>
    </fill>
    <fill>
      <patternFill patternType="gray125">
        <fgColor indexed="8"/>
        <bgColor rgb="FF002060"/>
      </patternFill>
    </fill>
    <fill>
      <patternFill patternType="solid">
        <fgColor rgb="FFFFFFFF"/>
        <bgColor rgb="FF000000"/>
      </patternFill>
    </fill>
  </fills>
  <borders count="66">
    <border>
      <left/>
      <right/>
      <top/>
      <bottom/>
      <diagonal/>
    </border>
    <border>
      <left/>
      <right/>
      <top/>
      <bottom style="thin">
        <color indexed="64"/>
      </bottom>
      <diagonal/>
    </border>
    <border>
      <left style="thin">
        <color indexed="64"/>
      </left>
      <right style="thin">
        <color rgb="FF000000"/>
      </right>
      <top style="thin">
        <color indexed="64"/>
      </top>
      <bottom style="thin">
        <color indexed="64"/>
      </bottom>
      <diagonal/>
    </border>
    <border>
      <left style="thin">
        <color rgb="FF000000"/>
      </left>
      <right style="thin">
        <color rgb="FF000000"/>
      </right>
      <top style="thin">
        <color indexed="64"/>
      </top>
      <bottom style="thin">
        <color indexed="64"/>
      </bottom>
      <diagonal/>
    </border>
    <border>
      <left style="thin">
        <color rgb="FF000000"/>
      </left>
      <right style="thin">
        <color indexed="64"/>
      </right>
      <top style="thin">
        <color indexed="64"/>
      </top>
      <bottom style="thin">
        <color indexed="64"/>
      </bottom>
      <diagonal/>
    </border>
    <border>
      <left style="thin">
        <color rgb="FF000000"/>
      </left>
      <right/>
      <top/>
      <bottom style="thin">
        <color rgb="FF000000"/>
      </bottom>
      <diagonal/>
    </border>
    <border>
      <left style="thin">
        <color indexed="64"/>
      </left>
      <right style="thin">
        <color indexed="64"/>
      </right>
      <top/>
      <bottom style="thin">
        <color indexed="64"/>
      </bottom>
      <diagonal/>
    </border>
    <border>
      <left/>
      <right style="thin">
        <color indexed="64"/>
      </right>
      <top/>
      <bottom/>
      <diagonal/>
    </border>
    <border>
      <left style="thin">
        <color rgb="FF000000"/>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style="thin">
        <color indexed="64"/>
      </right>
      <top style="thin">
        <color indexed="64"/>
      </top>
      <bottom style="thin">
        <color rgb="FF000000"/>
      </bottom>
      <diagonal/>
    </border>
    <border>
      <left style="thin">
        <color rgb="FF000000"/>
      </left>
      <right style="thin">
        <color rgb="FF000000"/>
      </right>
      <top style="thin">
        <color rgb="FF000000"/>
      </top>
      <bottom/>
      <diagonal/>
    </border>
    <border>
      <left style="thin">
        <color rgb="FF000000"/>
      </left>
      <right style="thin">
        <color indexed="64"/>
      </right>
      <top style="thin">
        <color rgb="FF000000"/>
      </top>
      <bottom style="thin">
        <color indexed="64"/>
      </bottom>
      <diagonal/>
    </border>
    <border>
      <left style="thin">
        <color rgb="FF000000"/>
      </left>
      <right style="thin">
        <color rgb="FF000000"/>
      </right>
      <top style="thin">
        <color indexed="64"/>
      </top>
      <bottom/>
      <diagonal/>
    </border>
    <border>
      <left style="thin">
        <color rgb="FF000000"/>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8"/>
      </left>
      <right style="thin">
        <color indexed="8"/>
      </right>
      <top style="thin">
        <color indexed="8"/>
      </top>
      <bottom/>
      <diagonal/>
    </border>
    <border>
      <left style="thin">
        <color indexed="8"/>
      </left>
      <right style="thin">
        <color indexed="8"/>
      </right>
      <top/>
      <bottom style="thin">
        <color indexed="8"/>
      </bottom>
      <diagonal/>
    </border>
    <border>
      <left/>
      <right/>
      <top/>
      <bottom style="thin">
        <color theme="1"/>
      </bottom>
      <diagonal/>
    </border>
    <border>
      <left/>
      <right/>
      <top/>
      <bottom style="thin">
        <color indexed="8"/>
      </bottom>
      <diagonal/>
    </border>
    <border>
      <left/>
      <right/>
      <top style="thin">
        <color theme="1"/>
      </top>
      <bottom style="thin">
        <color theme="1"/>
      </bottom>
      <diagonal/>
    </border>
    <border>
      <left style="double">
        <color indexed="8"/>
      </left>
      <right/>
      <top style="double">
        <color indexed="8"/>
      </top>
      <bottom style="double">
        <color indexed="8"/>
      </bottom>
      <diagonal/>
    </border>
    <border>
      <left/>
      <right/>
      <top style="double">
        <color indexed="8"/>
      </top>
      <bottom style="double">
        <color indexed="8"/>
      </bottom>
      <diagonal/>
    </border>
    <border>
      <left/>
      <right style="double">
        <color indexed="8"/>
      </right>
      <top style="double">
        <color indexed="8"/>
      </top>
      <bottom style="double">
        <color indexed="8"/>
      </bottom>
      <diagonal/>
    </border>
    <border>
      <left/>
      <right/>
      <top style="thin">
        <color theme="1"/>
      </top>
      <bottom style="thin">
        <color indexed="64"/>
      </bottom>
      <diagonal/>
    </border>
    <border>
      <left/>
      <right/>
      <top style="thin">
        <color indexed="8"/>
      </top>
      <bottom style="thin">
        <color theme="1"/>
      </bottom>
      <diagonal/>
    </border>
    <border>
      <left/>
      <right/>
      <top style="thin">
        <color indexed="8"/>
      </top>
      <bottom style="thin">
        <color indexed="64"/>
      </bottom>
      <diagonal/>
    </border>
    <border>
      <left/>
      <right/>
      <top style="thin">
        <color indexed="64"/>
      </top>
      <bottom/>
      <diagonal/>
    </border>
    <border>
      <left/>
      <right style="thin">
        <color indexed="8"/>
      </right>
      <top style="thin">
        <color indexed="8"/>
      </top>
      <bottom/>
      <diagonal/>
    </border>
    <border>
      <left/>
      <right style="thin">
        <color indexed="8"/>
      </right>
      <top/>
      <bottom style="thin">
        <color indexed="8"/>
      </bottom>
      <diagonal/>
    </border>
    <border>
      <left style="thin">
        <color theme="1"/>
      </left>
      <right style="thin">
        <color theme="1"/>
      </right>
      <top style="thin">
        <color theme="1"/>
      </top>
      <bottom style="thin">
        <color theme="1"/>
      </bottom>
      <diagonal/>
    </border>
    <border>
      <left style="medium">
        <color theme="1"/>
      </left>
      <right style="thin">
        <color indexed="8"/>
      </right>
      <top style="thin">
        <color indexed="8"/>
      </top>
      <bottom/>
      <diagonal/>
    </border>
    <border>
      <left style="medium">
        <color theme="1"/>
      </left>
      <right style="thin">
        <color indexed="8"/>
      </right>
      <top/>
      <bottom style="thin">
        <color indexed="8"/>
      </bottom>
      <diagonal/>
    </border>
    <border>
      <left/>
      <right style="medium">
        <color theme="1"/>
      </right>
      <top style="double">
        <color indexed="8"/>
      </top>
      <bottom style="double">
        <color indexed="8"/>
      </bottom>
      <diagonal/>
    </border>
    <border>
      <left style="thin">
        <color indexed="8"/>
      </left>
      <right style="medium">
        <color theme="1"/>
      </right>
      <top style="thin">
        <color indexed="8"/>
      </top>
      <bottom/>
      <diagonal/>
    </border>
    <border>
      <left style="medium">
        <color theme="1"/>
      </left>
      <right/>
      <top/>
      <bottom/>
      <diagonal/>
    </border>
    <border>
      <left style="thin">
        <color indexed="8"/>
      </left>
      <right style="medium">
        <color theme="1"/>
      </right>
      <top/>
      <bottom style="thin">
        <color indexed="8"/>
      </bottom>
      <diagonal/>
    </border>
    <border>
      <left style="medium">
        <color theme="1"/>
      </left>
      <right/>
      <top/>
      <bottom style="thin">
        <color indexed="8"/>
      </bottom>
      <diagonal/>
    </border>
    <border>
      <left/>
      <right style="medium">
        <color theme="1"/>
      </right>
      <top style="thin">
        <color indexed="8"/>
      </top>
      <bottom style="thin">
        <color theme="1"/>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thin">
        <color rgb="FF000000"/>
      </top>
      <bottom style="thin">
        <color rgb="FF000000"/>
      </bottom>
      <diagonal/>
    </border>
    <border>
      <left/>
      <right/>
      <top/>
      <bottom style="thin">
        <color rgb="FF000000"/>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366">
    <xf numFmtId="0" fontId="0" fillId="0" borderId="0" xfId="0"/>
    <xf numFmtId="9" fontId="4" fillId="0" borderId="0" xfId="2" applyFont="1" applyAlignment="1">
      <alignment horizontal="center"/>
    </xf>
    <xf numFmtId="9" fontId="5" fillId="0" borderId="0" xfId="2" applyFont="1" applyAlignment="1">
      <alignment horizontal="center"/>
    </xf>
    <xf numFmtId="0" fontId="0" fillId="0" borderId="0" xfId="0" applyAlignment="1">
      <alignment horizontal="center"/>
    </xf>
    <xf numFmtId="0" fontId="3" fillId="0" borderId="0" xfId="0" applyFont="1"/>
    <xf numFmtId="43" fontId="0" fillId="0" borderId="0" xfId="0" applyNumberFormat="1"/>
    <xf numFmtId="8" fontId="0" fillId="0" borderId="0" xfId="0" applyNumberFormat="1"/>
    <xf numFmtId="0" fontId="6" fillId="0" borderId="0" xfId="0" applyFont="1"/>
    <xf numFmtId="0" fontId="7" fillId="0" borderId="0" xfId="0" applyFont="1"/>
    <xf numFmtId="0" fontId="3" fillId="0" borderId="0" xfId="0" applyFont="1" applyAlignment="1">
      <alignment horizontal="left" shrinkToFit="1"/>
    </xf>
    <xf numFmtId="0" fontId="3" fillId="0" borderId="0" xfId="0" applyFont="1" applyAlignment="1">
      <alignment horizontal="right" shrinkToFit="1"/>
    </xf>
    <xf numFmtId="0" fontId="8" fillId="0" borderId="0" xfId="0" applyFont="1"/>
    <xf numFmtId="0" fontId="9" fillId="2" borderId="5" xfId="0" applyFont="1" applyFill="1" applyBorder="1" applyAlignment="1">
      <alignment horizontal="center"/>
    </xf>
    <xf numFmtId="165" fontId="10" fillId="2" borderId="6" xfId="0" applyNumberFormat="1" applyFont="1" applyFill="1" applyBorder="1" applyAlignment="1">
      <alignment horizontal="center"/>
    </xf>
    <xf numFmtId="165" fontId="10" fillId="2" borderId="0" xfId="0" applyNumberFormat="1" applyFont="1" applyFill="1" applyAlignment="1">
      <alignment horizontal="center"/>
    </xf>
    <xf numFmtId="165" fontId="10" fillId="2" borderId="7" xfId="0" applyNumberFormat="1" applyFont="1" applyFill="1" applyBorder="1" applyAlignment="1">
      <alignment horizontal="center"/>
    </xf>
    <xf numFmtId="0" fontId="9" fillId="2" borderId="8" xfId="0" applyFont="1" applyFill="1" applyBorder="1" applyAlignment="1">
      <alignment horizontal="center"/>
    </xf>
    <xf numFmtId="165" fontId="10" fillId="2" borderId="9" xfId="0" applyNumberFormat="1" applyFont="1" applyFill="1" applyBorder="1" applyAlignment="1">
      <alignment horizontal="center"/>
    </xf>
    <xf numFmtId="49" fontId="10" fillId="2" borderId="8" xfId="0" applyNumberFormat="1" applyFont="1" applyFill="1" applyBorder="1" applyAlignment="1">
      <alignment horizontal="left" vertical="center" wrapText="1"/>
    </xf>
    <xf numFmtId="0" fontId="9" fillId="0" borderId="9" xfId="0" applyFont="1" applyBorder="1" applyAlignment="1">
      <alignment horizontal="right" vertical="center"/>
    </xf>
    <xf numFmtId="0" fontId="9" fillId="2" borderId="0" xfId="0" applyFont="1" applyFill="1" applyAlignment="1">
      <alignment horizontal="center"/>
    </xf>
    <xf numFmtId="0" fontId="9" fillId="2" borderId="7" xfId="0" applyFont="1" applyFill="1" applyBorder="1" applyAlignment="1">
      <alignment horizontal="center"/>
    </xf>
    <xf numFmtId="0" fontId="9" fillId="2" borderId="0" xfId="0" applyFont="1" applyFill="1" applyAlignment="1">
      <alignment horizontal="right" vertical="center"/>
    </xf>
    <xf numFmtId="166" fontId="9" fillId="0" borderId="9" xfId="0" applyNumberFormat="1" applyFont="1" applyBorder="1" applyAlignment="1">
      <alignment horizontal="right" vertical="center"/>
    </xf>
    <xf numFmtId="166" fontId="9" fillId="2" borderId="0" xfId="0" applyNumberFormat="1" applyFont="1" applyFill="1" applyAlignment="1">
      <alignment horizontal="center"/>
    </xf>
    <xf numFmtId="166" fontId="9" fillId="2" borderId="7" xfId="0" applyNumberFormat="1" applyFont="1" applyFill="1" applyBorder="1" applyAlignment="1">
      <alignment horizontal="center"/>
    </xf>
    <xf numFmtId="0" fontId="0" fillId="2" borderId="0" xfId="0" applyFill="1" applyAlignment="1">
      <alignment horizontal="right" vertical="center"/>
    </xf>
    <xf numFmtId="0" fontId="0" fillId="2" borderId="0" xfId="0" applyFill="1"/>
    <xf numFmtId="49" fontId="10" fillId="2" borderId="8" xfId="0" applyNumberFormat="1" applyFont="1" applyFill="1" applyBorder="1" applyAlignment="1">
      <alignment horizontal="left" wrapText="1"/>
    </xf>
    <xf numFmtId="0" fontId="9" fillId="2" borderId="0" xfId="0" applyFont="1" applyFill="1" applyAlignment="1">
      <alignment horizontal="right"/>
    </xf>
    <xf numFmtId="49" fontId="10" fillId="2" borderId="10" xfId="0" applyNumberFormat="1" applyFont="1" applyFill="1" applyBorder="1" applyAlignment="1">
      <alignment horizontal="left" vertical="center" wrapText="1"/>
    </xf>
    <xf numFmtId="49" fontId="9" fillId="0" borderId="9" xfId="0" applyNumberFormat="1" applyFont="1" applyBorder="1" applyAlignment="1">
      <alignment horizontal="right" vertical="center" wrapText="1"/>
    </xf>
    <xf numFmtId="0" fontId="11" fillId="0" borderId="11" xfId="0" applyFont="1" applyBorder="1" applyAlignment="1">
      <alignment vertical="center"/>
    </xf>
    <xf numFmtId="49" fontId="10" fillId="2" borderId="9" xfId="0" applyNumberFormat="1" applyFont="1" applyFill="1" applyBorder="1" applyAlignment="1">
      <alignment horizontal="left" vertical="center" wrapText="1"/>
    </xf>
    <xf numFmtId="0" fontId="0" fillId="0" borderId="9" xfId="0" applyBorder="1" applyAlignment="1">
      <alignment vertical="center"/>
    </xf>
    <xf numFmtId="0" fontId="12" fillId="0" borderId="9" xfId="0" applyFont="1" applyBorder="1" applyAlignment="1">
      <alignment vertical="center" wrapText="1"/>
    </xf>
    <xf numFmtId="0" fontId="0" fillId="2" borderId="7" xfId="0" applyFill="1" applyBorder="1"/>
    <xf numFmtId="49" fontId="10" fillId="2" borderId="12" xfId="0" applyNumberFormat="1" applyFont="1" applyFill="1" applyBorder="1" applyAlignment="1">
      <alignment horizontal="left"/>
    </xf>
    <xf numFmtId="49" fontId="9" fillId="3" borderId="13" xfId="0" applyNumberFormat="1" applyFont="1" applyFill="1" applyBorder="1" applyAlignment="1">
      <alignment horizontal="right" vertical="center"/>
    </xf>
    <xf numFmtId="49" fontId="10" fillId="2" borderId="14" xfId="0" applyNumberFormat="1" applyFont="1" applyFill="1" applyBorder="1" applyAlignment="1">
      <alignment horizontal="left"/>
    </xf>
    <xf numFmtId="49" fontId="9" fillId="3" borderId="15" xfId="0" applyNumberFormat="1" applyFont="1" applyFill="1" applyBorder="1" applyAlignment="1">
      <alignment horizontal="right" vertical="center"/>
    </xf>
    <xf numFmtId="49" fontId="10" fillId="2" borderId="9" xfId="0" applyNumberFormat="1" applyFont="1" applyFill="1" applyBorder="1" applyAlignment="1">
      <alignment horizontal="left"/>
    </xf>
    <xf numFmtId="165" fontId="10" fillId="2" borderId="18" xfId="0" applyNumberFormat="1" applyFont="1" applyFill="1" applyBorder="1" applyAlignment="1">
      <alignment horizontal="center"/>
    </xf>
    <xf numFmtId="165" fontId="10" fillId="2" borderId="19" xfId="0" applyNumberFormat="1" applyFont="1" applyFill="1" applyBorder="1" applyAlignment="1">
      <alignment horizontal="center"/>
    </xf>
    <xf numFmtId="0" fontId="0" fillId="2" borderId="20" xfId="0" applyFill="1" applyBorder="1"/>
    <xf numFmtId="49" fontId="10" fillId="2" borderId="8" xfId="0" applyNumberFormat="1" applyFont="1" applyFill="1" applyBorder="1" applyAlignment="1">
      <alignment horizontal="left"/>
    </xf>
    <xf numFmtId="49" fontId="10" fillId="2" borderId="10" xfId="0" applyNumberFormat="1" applyFont="1" applyFill="1" applyBorder="1" applyAlignment="1">
      <alignment horizontal="left"/>
    </xf>
    <xf numFmtId="0" fontId="0" fillId="2" borderId="21" xfId="0" applyFill="1" applyBorder="1"/>
    <xf numFmtId="0" fontId="0" fillId="2" borderId="22" xfId="0" applyFill="1" applyBorder="1"/>
    <xf numFmtId="49" fontId="10" fillId="2" borderId="8" xfId="0" applyNumberFormat="1" applyFont="1" applyFill="1" applyBorder="1" applyAlignment="1">
      <alignment horizontal="left" vertical="center"/>
    </xf>
    <xf numFmtId="0" fontId="0" fillId="2" borderId="0" xfId="0" applyFill="1" applyAlignment="1">
      <alignment horizontal="center"/>
    </xf>
    <xf numFmtId="49" fontId="10" fillId="2" borderId="10" xfId="0" applyNumberFormat="1" applyFont="1" applyFill="1" applyBorder="1" applyAlignment="1">
      <alignment horizontal="left" vertical="center"/>
    </xf>
    <xf numFmtId="0" fontId="13" fillId="0" borderId="27" xfId="0" applyFont="1" applyBorder="1" applyAlignment="1">
      <alignment wrapText="1"/>
    </xf>
    <xf numFmtId="49" fontId="9" fillId="0" borderId="3" xfId="0" applyNumberFormat="1" applyFont="1" applyBorder="1" applyAlignment="1">
      <alignment horizontal="center"/>
    </xf>
    <xf numFmtId="0" fontId="10" fillId="2" borderId="4" xfId="0" applyFont="1" applyFill="1" applyBorder="1" applyAlignment="1">
      <alignment horizontal="center"/>
    </xf>
    <xf numFmtId="9" fontId="15" fillId="0" borderId="0" xfId="2" applyFont="1" applyFill="1" applyBorder="1" applyAlignment="1">
      <alignment vertical="center"/>
    </xf>
    <xf numFmtId="9" fontId="4" fillId="0" borderId="0" xfId="2" applyFont="1" applyFill="1" applyBorder="1" applyAlignment="1">
      <alignment horizontal="center"/>
    </xf>
    <xf numFmtId="9" fontId="17" fillId="0" borderId="0" xfId="2" applyFont="1" applyFill="1" applyBorder="1" applyAlignment="1">
      <alignment vertical="center"/>
    </xf>
    <xf numFmtId="9" fontId="5" fillId="0" borderId="0" xfId="2" applyFont="1" applyFill="1" applyBorder="1" applyAlignment="1">
      <alignment horizontal="center"/>
    </xf>
    <xf numFmtId="0" fontId="0" fillId="6" borderId="0" xfId="0" applyFill="1"/>
    <xf numFmtId="0" fontId="0" fillId="6" borderId="0" xfId="0" applyFill="1" applyAlignment="1">
      <alignment horizontal="center"/>
    </xf>
    <xf numFmtId="49" fontId="10" fillId="6" borderId="0" xfId="0" applyNumberFormat="1" applyFont="1" applyFill="1" applyAlignment="1">
      <alignment horizontal="center"/>
    </xf>
    <xf numFmtId="49" fontId="9" fillId="6" borderId="0" xfId="0" applyNumberFormat="1" applyFont="1" applyFill="1" applyAlignment="1">
      <alignment horizontal="center" wrapText="1"/>
    </xf>
    <xf numFmtId="49" fontId="9" fillId="6" borderId="0" xfId="0" applyNumberFormat="1" applyFont="1" applyFill="1" applyAlignment="1">
      <alignment horizontal="center"/>
    </xf>
    <xf numFmtId="0" fontId="0" fillId="6" borderId="0" xfId="0" applyFill="1" applyAlignment="1">
      <alignment horizontal="left"/>
    </xf>
    <xf numFmtId="0" fontId="3" fillId="6" borderId="0" xfId="0" applyFont="1" applyFill="1"/>
    <xf numFmtId="0" fontId="14" fillId="6" borderId="0" xfId="0" applyFont="1" applyFill="1" applyAlignment="1">
      <alignment horizontal="left"/>
    </xf>
    <xf numFmtId="0" fontId="14" fillId="6" borderId="0" xfId="0" applyFont="1" applyFill="1" applyAlignment="1">
      <alignment horizontal="center"/>
    </xf>
    <xf numFmtId="164" fontId="3" fillId="6" borderId="0" xfId="0" applyNumberFormat="1" applyFont="1" applyFill="1" applyAlignment="1">
      <alignment horizontal="right"/>
    </xf>
    <xf numFmtId="0" fontId="20" fillId="6" borderId="0" xfId="0" applyFont="1" applyFill="1"/>
    <xf numFmtId="49" fontId="18" fillId="6" borderId="1" xfId="0" applyNumberFormat="1" applyFont="1" applyFill="1" applyBorder="1" applyAlignment="1">
      <alignment horizontal="center" vertical="center"/>
    </xf>
    <xf numFmtId="49" fontId="18" fillId="6" borderId="0" xfId="0" applyNumberFormat="1" applyFont="1" applyFill="1" applyAlignment="1">
      <alignment horizontal="center" vertical="center"/>
    </xf>
    <xf numFmtId="0" fontId="18" fillId="6" borderId="0" xfId="0" applyFont="1" applyFill="1"/>
    <xf numFmtId="0" fontId="18" fillId="6" borderId="1" xfId="0" applyFont="1" applyFill="1" applyBorder="1" applyAlignment="1">
      <alignment horizontal="center"/>
    </xf>
    <xf numFmtId="0" fontId="18" fillId="6" borderId="0" xfId="0" applyFont="1" applyFill="1" applyAlignment="1">
      <alignment horizontal="center"/>
    </xf>
    <xf numFmtId="43" fontId="0" fillId="6" borderId="0" xfId="0" applyNumberFormat="1" applyFill="1"/>
    <xf numFmtId="2" fontId="3" fillId="6" borderId="0" xfId="0" applyNumberFormat="1" applyFont="1" applyFill="1" applyAlignment="1">
      <alignment horizontal="right"/>
    </xf>
    <xf numFmtId="43" fontId="3" fillId="6" borderId="0" xfId="1" applyFont="1" applyFill="1"/>
    <xf numFmtId="0" fontId="16" fillId="6" borderId="1" xfId="0" applyFont="1" applyFill="1" applyBorder="1"/>
    <xf numFmtId="0" fontId="21" fillId="6" borderId="0" xfId="0" applyFont="1" applyFill="1"/>
    <xf numFmtId="4" fontId="0" fillId="6" borderId="0" xfId="0" applyNumberFormat="1" applyFill="1"/>
    <xf numFmtId="2" fontId="0" fillId="6" borderId="0" xfId="0" applyNumberFormat="1" applyFill="1"/>
    <xf numFmtId="2" fontId="3" fillId="6" borderId="0" xfId="0" applyNumberFormat="1" applyFont="1" applyFill="1"/>
    <xf numFmtId="8" fontId="0" fillId="6" borderId="0" xfId="0" applyNumberFormat="1" applyFill="1"/>
    <xf numFmtId="0" fontId="6" fillId="6" borderId="0" xfId="0" applyFont="1" applyFill="1"/>
    <xf numFmtId="0" fontId="21" fillId="6" borderId="0" xfId="0" applyFont="1" applyFill="1" applyAlignment="1">
      <alignment horizontal="left"/>
    </xf>
    <xf numFmtId="6" fontId="0" fillId="6" borderId="0" xfId="0" applyNumberFormat="1" applyFill="1" applyAlignment="1">
      <alignment horizontal="left"/>
    </xf>
    <xf numFmtId="0" fontId="24" fillId="0" borderId="0" xfId="0" applyFont="1"/>
    <xf numFmtId="7" fontId="24" fillId="0" borderId="39" xfId="0" applyNumberFormat="1" applyFont="1" applyBorder="1" applyProtection="1">
      <protection locked="0"/>
    </xf>
    <xf numFmtId="7" fontId="27" fillId="0" borderId="39" xfId="0" applyNumberFormat="1" applyFont="1" applyBorder="1" applyProtection="1">
      <protection locked="0"/>
    </xf>
    <xf numFmtId="7" fontId="27" fillId="0" borderId="0" xfId="0" applyNumberFormat="1" applyFont="1" applyProtection="1">
      <protection locked="0"/>
    </xf>
    <xf numFmtId="7" fontId="24" fillId="0" borderId="0" xfId="0" applyNumberFormat="1" applyFont="1"/>
    <xf numFmtId="10" fontId="24" fillId="4" borderId="38" xfId="0" applyNumberFormat="1" applyFont="1" applyFill="1" applyBorder="1"/>
    <xf numFmtId="0" fontId="0" fillId="4" borderId="0" xfId="0" applyFill="1"/>
    <xf numFmtId="0" fontId="23" fillId="4" borderId="0" xfId="0" applyFont="1" applyFill="1"/>
    <xf numFmtId="0" fontId="24" fillId="4" borderId="0" xfId="0" applyFont="1" applyFill="1"/>
    <xf numFmtId="7" fontId="24" fillId="4" borderId="39" xfId="0" applyNumberFormat="1" applyFont="1" applyFill="1" applyBorder="1" applyProtection="1">
      <protection locked="0"/>
    </xf>
    <xf numFmtId="7" fontId="27" fillId="4" borderId="39" xfId="0" applyNumberFormat="1" applyFont="1" applyFill="1" applyBorder="1" applyProtection="1">
      <protection locked="0"/>
    </xf>
    <xf numFmtId="0" fontId="29" fillId="4" borderId="0" xfId="0" applyFont="1" applyFill="1"/>
    <xf numFmtId="10" fontId="29" fillId="4" borderId="38" xfId="0" applyNumberFormat="1" applyFont="1" applyFill="1" applyBorder="1"/>
    <xf numFmtId="0" fontId="25" fillId="4" borderId="0" xfId="0" applyFont="1" applyFill="1"/>
    <xf numFmtId="0" fontId="30" fillId="4" borderId="0" xfId="0" applyFont="1" applyFill="1"/>
    <xf numFmtId="0" fontId="25" fillId="4" borderId="38" xfId="0" applyFont="1" applyFill="1" applyBorder="1" applyAlignment="1">
      <alignment horizontal="left"/>
    </xf>
    <xf numFmtId="0" fontId="25" fillId="4" borderId="0" xfId="0" applyFont="1" applyFill="1" applyAlignment="1">
      <alignment horizontal="left"/>
    </xf>
    <xf numFmtId="0" fontId="25" fillId="4" borderId="40" xfId="0" applyFont="1" applyFill="1" applyBorder="1" applyAlignment="1">
      <alignment horizontal="left"/>
    </xf>
    <xf numFmtId="7" fontId="24" fillId="4" borderId="0" xfId="0" applyNumberFormat="1" applyFont="1" applyFill="1"/>
    <xf numFmtId="10" fontId="24" fillId="4" borderId="0" xfId="0" applyNumberFormat="1" applyFont="1" applyFill="1"/>
    <xf numFmtId="7" fontId="27" fillId="4" borderId="0" xfId="0" applyNumberFormat="1" applyFont="1" applyFill="1" applyProtection="1">
      <protection locked="0"/>
    </xf>
    <xf numFmtId="7" fontId="28" fillId="4" borderId="39" xfId="0" applyNumberFormat="1" applyFont="1" applyFill="1" applyBorder="1"/>
    <xf numFmtId="0" fontId="27" fillId="4" borderId="0" xfId="0" applyFont="1" applyFill="1" applyAlignment="1" applyProtection="1">
      <alignment horizontal="left"/>
      <protection locked="0"/>
    </xf>
    <xf numFmtId="7" fontId="27" fillId="4" borderId="1" xfId="0" applyNumberFormat="1" applyFont="1" applyFill="1" applyBorder="1" applyProtection="1">
      <protection locked="0"/>
    </xf>
    <xf numFmtId="0" fontId="25" fillId="4" borderId="0" xfId="0" quotePrefix="1" applyFont="1" applyFill="1"/>
    <xf numFmtId="0" fontId="0" fillId="4" borderId="1" xfId="0" applyFill="1" applyBorder="1"/>
    <xf numFmtId="0" fontId="24" fillId="4" borderId="1" xfId="0" applyFont="1" applyFill="1" applyBorder="1"/>
    <xf numFmtId="7" fontId="24" fillId="4" borderId="1" xfId="0" applyNumberFormat="1" applyFont="1" applyFill="1" applyBorder="1"/>
    <xf numFmtId="10" fontId="24" fillId="4" borderId="1" xfId="0" applyNumberFormat="1" applyFont="1" applyFill="1" applyBorder="1"/>
    <xf numFmtId="0" fontId="0" fillId="4" borderId="22" xfId="0" applyFill="1" applyBorder="1"/>
    <xf numFmtId="7" fontId="24" fillId="4" borderId="27" xfId="0" applyNumberFormat="1" applyFont="1" applyFill="1" applyBorder="1"/>
    <xf numFmtId="10" fontId="24" fillId="0" borderId="27" xfId="0" applyNumberFormat="1" applyFont="1" applyBorder="1"/>
    <xf numFmtId="0" fontId="24" fillId="6" borderId="0" xfId="0" applyFont="1" applyFill="1"/>
    <xf numFmtId="10" fontId="24" fillId="4" borderId="27" xfId="0" applyNumberFormat="1" applyFont="1" applyFill="1" applyBorder="1"/>
    <xf numFmtId="0" fontId="23" fillId="0" borderId="0" xfId="0" applyFont="1"/>
    <xf numFmtId="0" fontId="32" fillId="4" borderId="39" xfId="0" applyFont="1" applyFill="1" applyBorder="1" applyProtection="1">
      <protection locked="0"/>
    </xf>
    <xf numFmtId="0" fontId="27" fillId="4" borderId="39" xfId="0" applyFont="1" applyFill="1" applyBorder="1" applyProtection="1">
      <protection locked="0"/>
    </xf>
    <xf numFmtId="0" fontId="35" fillId="4" borderId="0" xfId="0" applyFont="1" applyFill="1" applyAlignment="1" applyProtection="1">
      <alignment horizontal="left"/>
      <protection locked="0"/>
    </xf>
    <xf numFmtId="0" fontId="0" fillId="4" borderId="34" xfId="0" applyFill="1" applyBorder="1"/>
    <xf numFmtId="0" fontId="38" fillId="4" borderId="0" xfId="0" applyFont="1" applyFill="1" applyAlignment="1">
      <alignment vertical="center"/>
    </xf>
    <xf numFmtId="0" fontId="20" fillId="4" borderId="0" xfId="0" applyFont="1" applyFill="1"/>
    <xf numFmtId="0" fontId="38" fillId="4" borderId="0" xfId="0" applyFont="1" applyFill="1" applyAlignment="1">
      <alignment horizontal="right"/>
    </xf>
    <xf numFmtId="7" fontId="24" fillId="0" borderId="27" xfId="0" applyNumberFormat="1" applyFont="1" applyBorder="1"/>
    <xf numFmtId="0" fontId="34" fillId="4" borderId="47" xfId="0" applyFont="1" applyFill="1" applyBorder="1" applyAlignment="1">
      <alignment wrapText="1"/>
    </xf>
    <xf numFmtId="0" fontId="34" fillId="4" borderId="19" xfId="0" applyFont="1" applyFill="1" applyBorder="1" applyAlignment="1">
      <alignment wrapText="1"/>
    </xf>
    <xf numFmtId="0" fontId="27" fillId="6" borderId="0" xfId="0" applyFont="1" applyFill="1" applyProtection="1">
      <protection locked="0"/>
    </xf>
    <xf numFmtId="0" fontId="27" fillId="6" borderId="0" xfId="0" applyFont="1" applyFill="1" applyAlignment="1" applyProtection="1">
      <alignment horizontal="left"/>
      <protection locked="0"/>
    </xf>
    <xf numFmtId="0" fontId="0" fillId="4" borderId="0" xfId="0" applyFill="1" applyAlignment="1">
      <alignment horizontal="centerContinuous"/>
    </xf>
    <xf numFmtId="168" fontId="24" fillId="4" borderId="0" xfId="0" applyNumberFormat="1" applyFont="1" applyFill="1" applyAlignment="1">
      <alignment horizontal="centerContinuous"/>
    </xf>
    <xf numFmtId="0" fontId="23" fillId="4" borderId="34" xfId="0" applyFont="1" applyFill="1" applyBorder="1"/>
    <xf numFmtId="7" fontId="26" fillId="0" borderId="39" xfId="0" applyNumberFormat="1" applyFont="1" applyBorder="1" applyProtection="1">
      <protection locked="0"/>
    </xf>
    <xf numFmtId="7" fontId="25" fillId="0" borderId="39" xfId="0" applyNumberFormat="1" applyFont="1" applyBorder="1" applyProtection="1">
      <protection locked="0"/>
    </xf>
    <xf numFmtId="7" fontId="24" fillId="0" borderId="38" xfId="0" applyNumberFormat="1" applyFont="1" applyBorder="1"/>
    <xf numFmtId="10" fontId="24" fillId="0" borderId="38" xfId="0" applyNumberFormat="1" applyFont="1" applyBorder="1"/>
    <xf numFmtId="0" fontId="43" fillId="4" borderId="0" xfId="0" applyFont="1" applyFill="1"/>
    <xf numFmtId="0" fontId="44" fillId="4" borderId="0" xfId="0" applyFont="1" applyFill="1"/>
    <xf numFmtId="0" fontId="25" fillId="0" borderId="40" xfId="0" applyFont="1" applyBorder="1" applyAlignment="1">
      <alignment horizontal="left"/>
    </xf>
    <xf numFmtId="7" fontId="25" fillId="0" borderId="38" xfId="0" applyNumberFormat="1" applyFont="1" applyBorder="1"/>
    <xf numFmtId="0" fontId="25" fillId="0" borderId="0" xfId="0" applyFont="1"/>
    <xf numFmtId="0" fontId="29" fillId="4" borderId="0" xfId="0" applyFont="1" applyFill="1" applyAlignment="1">
      <alignment vertical="center" wrapText="1"/>
    </xf>
    <xf numFmtId="0" fontId="23" fillId="0" borderId="44" xfId="0" applyFont="1" applyBorder="1"/>
    <xf numFmtId="7" fontId="31" fillId="0" borderId="46" xfId="0" applyNumberFormat="1" applyFont="1" applyBorder="1" applyProtection="1">
      <protection locked="0"/>
    </xf>
    <xf numFmtId="7" fontId="27" fillId="0" borderId="46" xfId="0" applyNumberFormat="1" applyFont="1" applyBorder="1" applyProtection="1">
      <protection locked="0"/>
    </xf>
    <xf numFmtId="7" fontId="24" fillId="0" borderId="1" xfId="0" applyNumberFormat="1" applyFont="1" applyBorder="1"/>
    <xf numFmtId="10" fontId="24" fillId="0" borderId="1" xfId="0" applyNumberFormat="1" applyFont="1" applyBorder="1"/>
    <xf numFmtId="7" fontId="28" fillId="0" borderId="1" xfId="0" applyNumberFormat="1" applyFont="1" applyBorder="1" applyProtection="1">
      <protection locked="0"/>
    </xf>
    <xf numFmtId="0" fontId="43" fillId="4" borderId="1" xfId="0" applyFont="1" applyFill="1" applyBorder="1"/>
    <xf numFmtId="7" fontId="24" fillId="0" borderId="1" xfId="0" applyNumberFormat="1" applyFont="1" applyBorder="1" applyProtection="1">
      <protection locked="0"/>
    </xf>
    <xf numFmtId="0" fontId="23" fillId="6" borderId="0" xfId="0" applyFont="1" applyFill="1"/>
    <xf numFmtId="7" fontId="27" fillId="6" borderId="0" xfId="0" applyNumberFormat="1" applyFont="1" applyFill="1" applyProtection="1">
      <protection locked="0"/>
    </xf>
    <xf numFmtId="7" fontId="24" fillId="6" borderId="0" xfId="0" applyNumberFormat="1" applyFont="1" applyFill="1"/>
    <xf numFmtId="10" fontId="24" fillId="6" borderId="0" xfId="0" applyNumberFormat="1" applyFont="1" applyFill="1"/>
    <xf numFmtId="0" fontId="27" fillId="6" borderId="39" xfId="0" quotePrefix="1" applyFont="1" applyFill="1" applyBorder="1" applyProtection="1">
      <protection locked="0"/>
    </xf>
    <xf numFmtId="0" fontId="27" fillId="6" borderId="39" xfId="0" applyFont="1" applyFill="1" applyBorder="1" applyProtection="1">
      <protection locked="0"/>
    </xf>
    <xf numFmtId="0" fontId="23" fillId="9" borderId="48" xfId="0" applyFont="1" applyFill="1" applyBorder="1"/>
    <xf numFmtId="0" fontId="23" fillId="10" borderId="41" xfId="0" applyFont="1" applyFill="1" applyBorder="1" applyAlignment="1">
      <alignment horizontal="centerContinuous"/>
    </xf>
    <xf numFmtId="0" fontId="0" fillId="10" borderId="42" xfId="0" applyFill="1" applyBorder="1" applyAlignment="1">
      <alignment horizontal="centerContinuous"/>
    </xf>
    <xf numFmtId="0" fontId="0" fillId="10" borderId="43" xfId="0" applyFill="1" applyBorder="1" applyAlignment="1">
      <alignment horizontal="centerContinuous"/>
    </xf>
    <xf numFmtId="0" fontId="23" fillId="9" borderId="49" xfId="0" applyFont="1" applyFill="1" applyBorder="1"/>
    <xf numFmtId="0" fontId="23" fillId="11" borderId="36" xfId="0" applyFont="1" applyFill="1" applyBorder="1" applyAlignment="1">
      <alignment horizontal="center"/>
    </xf>
    <xf numFmtId="0" fontId="23" fillId="11" borderId="37" xfId="0" applyFont="1" applyFill="1" applyBorder="1" applyAlignment="1">
      <alignment horizontal="center"/>
    </xf>
    <xf numFmtId="7" fontId="24" fillId="4" borderId="46" xfId="0" applyNumberFormat="1" applyFont="1" applyFill="1" applyBorder="1"/>
    <xf numFmtId="7" fontId="31" fillId="4" borderId="46" xfId="0" applyNumberFormat="1" applyFont="1" applyFill="1" applyBorder="1"/>
    <xf numFmtId="0" fontId="31" fillId="4" borderId="0" xfId="0" applyFont="1" applyFill="1"/>
    <xf numFmtId="7" fontId="29" fillId="4" borderId="39" xfId="0" applyNumberFormat="1" applyFont="1" applyFill="1" applyBorder="1" applyProtection="1">
      <protection locked="0"/>
    </xf>
    <xf numFmtId="7" fontId="29" fillId="4" borderId="27" xfId="0" applyNumberFormat="1" applyFont="1" applyFill="1" applyBorder="1"/>
    <xf numFmtId="0" fontId="23" fillId="4" borderId="1" xfId="0" applyFont="1" applyFill="1" applyBorder="1"/>
    <xf numFmtId="7" fontId="24" fillId="4" borderId="1" xfId="0" applyNumberFormat="1" applyFont="1" applyFill="1" applyBorder="1" applyProtection="1">
      <protection locked="0"/>
    </xf>
    <xf numFmtId="0" fontId="23" fillId="12" borderId="50" xfId="0" applyFont="1" applyFill="1" applyBorder="1" applyAlignment="1">
      <alignment wrapText="1"/>
    </xf>
    <xf numFmtId="0" fontId="23" fillId="14" borderId="36" xfId="0" applyFont="1" applyFill="1" applyBorder="1" applyAlignment="1">
      <alignment horizontal="center"/>
    </xf>
    <xf numFmtId="0" fontId="23" fillId="14" borderId="37" xfId="0" applyFont="1" applyFill="1" applyBorder="1" applyAlignment="1">
      <alignment horizontal="center"/>
    </xf>
    <xf numFmtId="7" fontId="28" fillId="0" borderId="39" xfId="0" applyNumberFormat="1" applyFont="1" applyBorder="1"/>
    <xf numFmtId="7" fontId="24" fillId="0" borderId="46" xfId="0" applyNumberFormat="1" applyFont="1" applyBorder="1"/>
    <xf numFmtId="7" fontId="24" fillId="0" borderId="39" xfId="0" applyNumberFormat="1" applyFont="1" applyBorder="1"/>
    <xf numFmtId="43" fontId="25" fillId="0" borderId="0" xfId="0" applyNumberFormat="1" applyFont="1"/>
    <xf numFmtId="0" fontId="0" fillId="4" borderId="47" xfId="0" applyFill="1" applyBorder="1"/>
    <xf numFmtId="0" fontId="0" fillId="4" borderId="19" xfId="0" applyFill="1" applyBorder="1"/>
    <xf numFmtId="0" fontId="34" fillId="4" borderId="21" xfId="0" applyFont="1" applyFill="1" applyBorder="1"/>
    <xf numFmtId="0" fontId="23" fillId="8" borderId="51" xfId="0" applyFont="1" applyFill="1" applyBorder="1"/>
    <xf numFmtId="0" fontId="27" fillId="0" borderId="0" xfId="0" applyFont="1" applyAlignment="1" applyProtection="1">
      <alignment horizontal="left"/>
      <protection locked="0"/>
    </xf>
    <xf numFmtId="0" fontId="23" fillId="15" borderId="41" xfId="0" applyFont="1" applyFill="1" applyBorder="1" applyAlignment="1">
      <alignment horizontal="centerContinuous"/>
    </xf>
    <xf numFmtId="0" fontId="0" fillId="15" borderId="42" xfId="0" applyFill="1" applyBorder="1" applyAlignment="1">
      <alignment horizontal="centerContinuous"/>
    </xf>
    <xf numFmtId="0" fontId="0" fillId="15" borderId="43" xfId="0" applyFill="1" applyBorder="1" applyAlignment="1">
      <alignment horizontal="centerContinuous"/>
    </xf>
    <xf numFmtId="0" fontId="23" fillId="8" borderId="52" xfId="0" applyFont="1" applyFill="1" applyBorder="1"/>
    <xf numFmtId="0" fontId="23" fillId="16" borderId="36" xfId="0" applyFont="1" applyFill="1" applyBorder="1" applyAlignment="1">
      <alignment horizontal="center"/>
    </xf>
    <xf numFmtId="0" fontId="23" fillId="16" borderId="37" xfId="0" applyFont="1" applyFill="1" applyBorder="1" applyAlignment="1">
      <alignment horizontal="center"/>
    </xf>
    <xf numFmtId="10" fontId="0" fillId="0" borderId="0" xfId="0" applyNumberFormat="1"/>
    <xf numFmtId="0" fontId="36" fillId="0" borderId="1" xfId="0" applyFont="1" applyBorder="1"/>
    <xf numFmtId="7" fontId="28" fillId="0" borderId="1" xfId="0" applyNumberFormat="1" applyFont="1" applyBorder="1"/>
    <xf numFmtId="0" fontId="24" fillId="0" borderId="1" xfId="0" applyFont="1" applyBorder="1"/>
    <xf numFmtId="0" fontId="23" fillId="17" borderId="51" xfId="0" applyFont="1" applyFill="1" applyBorder="1"/>
    <xf numFmtId="0" fontId="23" fillId="18" borderId="41" xfId="0" applyFont="1" applyFill="1" applyBorder="1" applyAlignment="1">
      <alignment horizontal="centerContinuous"/>
    </xf>
    <xf numFmtId="0" fontId="0" fillId="18" borderId="42" xfId="0" applyFill="1" applyBorder="1" applyAlignment="1">
      <alignment horizontal="centerContinuous"/>
    </xf>
    <xf numFmtId="0" fontId="0" fillId="18" borderId="43" xfId="0" applyFill="1" applyBorder="1" applyAlignment="1">
      <alignment horizontal="centerContinuous"/>
    </xf>
    <xf numFmtId="0" fontId="0" fillId="18" borderId="53" xfId="0" applyFill="1" applyBorder="1" applyAlignment="1">
      <alignment horizontal="centerContinuous"/>
    </xf>
    <xf numFmtId="0" fontId="23" fillId="17" borderId="52" xfId="0" applyFont="1" applyFill="1" applyBorder="1"/>
    <xf numFmtId="0" fontId="23" fillId="19" borderId="36" xfId="0" applyFont="1" applyFill="1" applyBorder="1" applyAlignment="1">
      <alignment horizontal="center"/>
    </xf>
    <xf numFmtId="0" fontId="23" fillId="19" borderId="54" xfId="0" applyFont="1" applyFill="1" applyBorder="1" applyAlignment="1">
      <alignment horizontal="center"/>
    </xf>
    <xf numFmtId="0" fontId="23" fillId="19" borderId="37" xfId="0" applyFont="1" applyFill="1" applyBorder="1" applyAlignment="1">
      <alignment horizontal="center"/>
    </xf>
    <xf numFmtId="0" fontId="23" fillId="19" borderId="56" xfId="0" applyFont="1" applyFill="1" applyBorder="1" applyAlignment="1">
      <alignment horizontal="center"/>
    </xf>
    <xf numFmtId="7" fontId="32" fillId="0" borderId="39" xfId="0" applyNumberFormat="1" applyFont="1" applyBorder="1" applyProtection="1">
      <protection locked="0"/>
    </xf>
    <xf numFmtId="7" fontId="24" fillId="0" borderId="45" xfId="0" applyNumberFormat="1" applyFont="1" applyBorder="1"/>
    <xf numFmtId="10" fontId="24" fillId="0" borderId="45" xfId="0" applyNumberFormat="1" applyFont="1" applyBorder="1"/>
    <xf numFmtId="0" fontId="44" fillId="0" borderId="0" xfId="0" applyFont="1"/>
    <xf numFmtId="10" fontId="24" fillId="0" borderId="58" xfId="0" applyNumberFormat="1" applyFont="1" applyBorder="1"/>
    <xf numFmtId="167" fontId="27" fillId="0" borderId="46" xfId="2" applyNumberFormat="1" applyFont="1" applyBorder="1" applyProtection="1">
      <protection locked="0"/>
    </xf>
    <xf numFmtId="167" fontId="24" fillId="0" borderId="46" xfId="2" applyNumberFormat="1" applyFont="1" applyBorder="1" applyProtection="1">
      <protection locked="0"/>
    </xf>
    <xf numFmtId="7" fontId="24" fillId="0" borderId="46" xfId="0" applyNumberFormat="1" applyFont="1" applyBorder="1" applyProtection="1">
      <protection locked="0"/>
    </xf>
    <xf numFmtId="7" fontId="24" fillId="0" borderId="44" xfId="0" applyNumberFormat="1" applyFont="1" applyBorder="1"/>
    <xf numFmtId="7" fontId="24" fillId="0" borderId="44" xfId="0" applyNumberFormat="1" applyFont="1" applyBorder="1" applyAlignment="1">
      <alignment horizontal="right"/>
    </xf>
    <xf numFmtId="0" fontId="45" fillId="20" borderId="36" xfId="0" applyFont="1" applyFill="1" applyBorder="1"/>
    <xf numFmtId="0" fontId="45" fillId="20" borderId="37" xfId="0" applyFont="1" applyFill="1" applyBorder="1"/>
    <xf numFmtId="0" fontId="45" fillId="21" borderId="36" xfId="0" applyFont="1" applyFill="1" applyBorder="1" applyAlignment="1">
      <alignment horizontal="center"/>
    </xf>
    <xf numFmtId="0" fontId="45" fillId="21" borderId="37" xfId="0" applyFont="1" applyFill="1" applyBorder="1" applyAlignment="1">
      <alignment horizontal="center"/>
    </xf>
    <xf numFmtId="0" fontId="45" fillId="5" borderId="41" xfId="0" applyFont="1" applyFill="1" applyBorder="1" applyAlignment="1">
      <alignment horizontal="centerContinuous"/>
    </xf>
    <xf numFmtId="0" fontId="41" fillId="5" borderId="42" xfId="0" applyFont="1" applyFill="1" applyBorder="1" applyAlignment="1">
      <alignment horizontal="centerContinuous"/>
    </xf>
    <xf numFmtId="0" fontId="41" fillId="5" borderId="43" xfId="0" applyFont="1" applyFill="1" applyBorder="1" applyAlignment="1">
      <alignment horizontal="centerContinuous"/>
    </xf>
    <xf numFmtId="0" fontId="42" fillId="4" borderId="0" xfId="0" applyFont="1" applyFill="1" applyAlignment="1">
      <alignment horizontal="left"/>
    </xf>
    <xf numFmtId="0" fontId="40" fillId="4" borderId="0" xfId="0" applyFont="1" applyFill="1"/>
    <xf numFmtId="0" fontId="23" fillId="4" borderId="27" xfId="0" applyFont="1" applyFill="1" applyBorder="1" applyAlignment="1">
      <alignment wrapText="1"/>
    </xf>
    <xf numFmtId="0" fontId="23" fillId="4" borderId="25" xfId="0" applyFont="1" applyFill="1" applyBorder="1" applyAlignment="1">
      <alignment wrapText="1"/>
    </xf>
    <xf numFmtId="0" fontId="34" fillId="4" borderId="0" xfId="0" applyFont="1" applyFill="1" applyAlignment="1">
      <alignment wrapText="1"/>
    </xf>
    <xf numFmtId="0" fontId="34" fillId="4" borderId="7" xfId="0" applyFont="1" applyFill="1" applyBorder="1" applyAlignment="1">
      <alignment wrapText="1"/>
    </xf>
    <xf numFmtId="0" fontId="23" fillId="4" borderId="55" xfId="0" applyFont="1" applyFill="1" applyBorder="1"/>
    <xf numFmtId="0" fontId="25" fillId="4" borderId="57" xfId="0" applyFont="1" applyFill="1" applyBorder="1" applyAlignment="1">
      <alignment horizontal="left"/>
    </xf>
    <xf numFmtId="0" fontId="34" fillId="4" borderId="39" xfId="0" applyFont="1" applyFill="1" applyBorder="1"/>
    <xf numFmtId="0" fontId="36" fillId="4" borderId="1" xfId="0" applyFont="1" applyFill="1" applyBorder="1"/>
    <xf numFmtId="7" fontId="28" fillId="4" borderId="1" xfId="0" applyNumberFormat="1" applyFont="1" applyFill="1" applyBorder="1"/>
    <xf numFmtId="10" fontId="24" fillId="4" borderId="46" xfId="0" applyNumberFormat="1" applyFont="1" applyFill="1" applyBorder="1"/>
    <xf numFmtId="0" fontId="23" fillId="4" borderId="0" xfId="0" applyFont="1" applyFill="1" applyAlignment="1">
      <alignment vertical="center" wrapText="1"/>
    </xf>
    <xf numFmtId="0" fontId="23" fillId="4" borderId="0" xfId="0" applyFont="1" applyFill="1" applyAlignment="1">
      <alignment wrapText="1"/>
    </xf>
    <xf numFmtId="0" fontId="21" fillId="4" borderId="0" xfId="0" applyFont="1" applyFill="1"/>
    <xf numFmtId="43" fontId="0" fillId="4" borderId="0" xfId="1" applyFont="1" applyFill="1"/>
    <xf numFmtId="43" fontId="0" fillId="4" borderId="0" xfId="0" applyNumberFormat="1" applyFill="1"/>
    <xf numFmtId="43" fontId="0" fillId="4" borderId="1" xfId="1" applyFont="1" applyFill="1" applyBorder="1"/>
    <xf numFmtId="43" fontId="0" fillId="4" borderId="1" xfId="0" applyNumberFormat="1" applyFill="1" applyBorder="1"/>
    <xf numFmtId="2" fontId="3" fillId="4" borderId="0" xfId="0" applyNumberFormat="1" applyFont="1" applyFill="1" applyAlignment="1">
      <alignment horizontal="right"/>
    </xf>
    <xf numFmtId="43" fontId="3" fillId="4" borderId="0" xfId="1" applyFont="1" applyFill="1"/>
    <xf numFmtId="2" fontId="3" fillId="4" borderId="1" xfId="0" applyNumberFormat="1" applyFont="1" applyFill="1" applyBorder="1" applyAlignment="1">
      <alignment horizontal="right"/>
    </xf>
    <xf numFmtId="0" fontId="3" fillId="4" borderId="0" xfId="0" applyFont="1" applyFill="1"/>
    <xf numFmtId="0" fontId="7" fillId="6" borderId="1" xfId="0" quotePrefix="1" applyFont="1" applyFill="1" applyBorder="1" applyAlignment="1">
      <alignment horizontal="center"/>
    </xf>
    <xf numFmtId="0" fontId="21" fillId="6" borderId="0" xfId="0" applyFont="1" applyFill="1" applyAlignment="1">
      <alignment horizontal="right"/>
    </xf>
    <xf numFmtId="0" fontId="46" fillId="6" borderId="0" xfId="0" applyFont="1" applyFill="1" applyAlignment="1">
      <alignment horizontal="center"/>
    </xf>
    <xf numFmtId="0" fontId="47" fillId="6" borderId="0" xfId="0" applyFont="1" applyFill="1"/>
    <xf numFmtId="164" fontId="48" fillId="6" borderId="0" xfId="0" applyNumberFormat="1" applyFont="1" applyFill="1" applyAlignment="1">
      <alignment horizontal="right"/>
    </xf>
    <xf numFmtId="10" fontId="49" fillId="0" borderId="38" xfId="0" applyNumberFormat="1" applyFont="1" applyBorder="1"/>
    <xf numFmtId="7" fontId="32" fillId="4" borderId="39" xfId="0" applyNumberFormat="1" applyFont="1" applyFill="1" applyBorder="1" applyProtection="1">
      <protection locked="0"/>
    </xf>
    <xf numFmtId="7" fontId="49" fillId="0" borderId="39" xfId="0" applyNumberFormat="1" applyFont="1" applyBorder="1" applyProtection="1">
      <protection locked="0"/>
    </xf>
    <xf numFmtId="9" fontId="24" fillId="0" borderId="1" xfId="2" applyFont="1" applyBorder="1"/>
    <xf numFmtId="0" fontId="28" fillId="4" borderId="39" xfId="0" applyFont="1" applyFill="1" applyBorder="1" applyProtection="1">
      <protection locked="0"/>
    </xf>
    <xf numFmtId="7" fontId="28" fillId="4" borderId="39" xfId="0" applyNumberFormat="1" applyFont="1" applyFill="1" applyBorder="1" applyProtection="1">
      <protection locked="0"/>
    </xf>
    <xf numFmtId="43" fontId="0" fillId="0" borderId="0" xfId="1" applyFont="1"/>
    <xf numFmtId="0" fontId="51" fillId="0" borderId="25" xfId="0" applyFont="1" applyBorder="1" applyAlignment="1">
      <alignment horizontal="center" vertical="center" wrapText="1"/>
    </xf>
    <xf numFmtId="0" fontId="52" fillId="0" borderId="26" xfId="0" applyFont="1" applyBorder="1" applyAlignment="1">
      <alignment horizontal="left" vertical="center"/>
    </xf>
    <xf numFmtId="0" fontId="52" fillId="0" borderId="11" xfId="0" applyFont="1" applyBorder="1" applyAlignment="1">
      <alignment vertical="center" wrapText="1"/>
    </xf>
    <xf numFmtId="8" fontId="53" fillId="0" borderId="9" xfId="1" applyNumberFormat="1" applyFont="1" applyBorder="1" applyAlignment="1">
      <alignment vertical="center"/>
    </xf>
    <xf numFmtId="8" fontId="53" fillId="0" borderId="11" xfId="0" applyNumberFormat="1" applyFont="1" applyBorder="1" applyAlignment="1">
      <alignment horizontal="right" vertical="center"/>
    </xf>
    <xf numFmtId="0" fontId="54" fillId="0" borderId="9" xfId="0" applyFont="1" applyBorder="1" applyAlignment="1">
      <alignment horizontal="right" vertical="center"/>
    </xf>
    <xf numFmtId="49" fontId="54" fillId="3" borderId="9" xfId="0" applyNumberFormat="1" applyFont="1" applyFill="1" applyBorder="1" applyAlignment="1">
      <alignment horizontal="right" vertical="center"/>
    </xf>
    <xf numFmtId="8" fontId="54" fillId="0" borderId="9" xfId="1" applyNumberFormat="1" applyFont="1" applyBorder="1" applyAlignment="1">
      <alignment horizontal="right" vertical="center"/>
    </xf>
    <xf numFmtId="7" fontId="55" fillId="4" borderId="39" xfId="0" applyNumberFormat="1" applyFont="1" applyFill="1" applyBorder="1" applyProtection="1">
      <protection locked="0"/>
    </xf>
    <xf numFmtId="7" fontId="49" fillId="4" borderId="39" xfId="0" applyNumberFormat="1" applyFont="1" applyFill="1" applyBorder="1" applyProtection="1">
      <protection locked="0"/>
    </xf>
    <xf numFmtId="0" fontId="57" fillId="4" borderId="0" xfId="0" applyFont="1" applyFill="1"/>
    <xf numFmtId="0" fontId="56" fillId="4" borderId="23" xfId="0" applyFont="1" applyFill="1" applyBorder="1" applyAlignment="1">
      <alignment horizontal="center" vertical="center"/>
    </xf>
    <xf numFmtId="0" fontId="58" fillId="4" borderId="0" xfId="0" applyFont="1" applyFill="1"/>
    <xf numFmtId="0" fontId="25" fillId="0" borderId="64" xfId="0" applyFont="1" applyBorder="1"/>
    <xf numFmtId="0" fontId="29" fillId="22" borderId="0" xfId="0" applyFont="1" applyFill="1"/>
    <xf numFmtId="0" fontId="25" fillId="22" borderId="65" xfId="0" applyFont="1" applyFill="1" applyBorder="1"/>
    <xf numFmtId="8" fontId="25" fillId="22" borderId="65" xfId="0" applyNumberFormat="1" applyFont="1" applyFill="1" applyBorder="1"/>
    <xf numFmtId="0" fontId="24" fillId="22" borderId="0" xfId="0" applyFont="1" applyFill="1"/>
    <xf numFmtId="8" fontId="55" fillId="22" borderId="65" xfId="0" applyNumberFormat="1" applyFont="1" applyFill="1" applyBorder="1"/>
    <xf numFmtId="0" fontId="23" fillId="4" borderId="0" xfId="0" applyFont="1" applyFill="1" applyAlignment="1">
      <alignment horizontal="centerContinuous"/>
    </xf>
    <xf numFmtId="0" fontId="60" fillId="4" borderId="39" xfId="0" applyFont="1" applyFill="1" applyBorder="1" applyProtection="1">
      <protection locked="0"/>
    </xf>
    <xf numFmtId="7" fontId="60" fillId="4" borderId="39" xfId="0" applyNumberFormat="1" applyFont="1" applyFill="1" applyBorder="1" applyProtection="1">
      <protection locked="0"/>
    </xf>
    <xf numFmtId="0" fontId="61" fillId="22" borderId="0" xfId="0" applyFont="1" applyFill="1"/>
    <xf numFmtId="0" fontId="61" fillId="0" borderId="0" xfId="0" applyFont="1"/>
    <xf numFmtId="0" fontId="23" fillId="22" borderId="0" xfId="0" applyFont="1" applyFill="1"/>
    <xf numFmtId="8" fontId="24" fillId="22" borderId="65" xfId="0" applyNumberFormat="1" applyFont="1" applyFill="1" applyBorder="1"/>
    <xf numFmtId="0" fontId="60" fillId="22" borderId="65" xfId="0" applyFont="1" applyFill="1" applyBorder="1"/>
    <xf numFmtId="8" fontId="60" fillId="22" borderId="65" xfId="0" applyNumberFormat="1" applyFont="1" applyFill="1" applyBorder="1"/>
    <xf numFmtId="10" fontId="24" fillId="22" borderId="65" xfId="0" applyNumberFormat="1" applyFont="1" applyFill="1" applyBorder="1"/>
    <xf numFmtId="10" fontId="60" fillId="22" borderId="65" xfId="0" applyNumberFormat="1" applyFont="1" applyFill="1" applyBorder="1"/>
    <xf numFmtId="0" fontId="25" fillId="22" borderId="1" xfId="0" applyFont="1" applyFill="1" applyBorder="1"/>
    <xf numFmtId="0" fontId="25" fillId="22" borderId="27" xfId="0" applyFont="1" applyFill="1" applyBorder="1"/>
    <xf numFmtId="8" fontId="25" fillId="22" borderId="27" xfId="0" applyNumberFormat="1" applyFont="1" applyFill="1" applyBorder="1"/>
    <xf numFmtId="0" fontId="25" fillId="22" borderId="0" xfId="0" applyFont="1" applyFill="1"/>
    <xf numFmtId="10" fontId="25" fillId="22" borderId="27" xfId="0" applyNumberFormat="1" applyFont="1" applyFill="1" applyBorder="1"/>
    <xf numFmtId="0" fontId="58" fillId="4" borderId="0" xfId="0" applyFont="1" applyFill="1" applyAlignment="1">
      <alignment vertical="center"/>
    </xf>
    <xf numFmtId="164" fontId="53" fillId="0" borderId="9" xfId="0" applyNumberFormat="1" applyFont="1" applyBorder="1" applyAlignment="1">
      <alignment horizontal="right" vertical="center"/>
    </xf>
    <xf numFmtId="0" fontId="39" fillId="4" borderId="0" xfId="0" applyFont="1" applyFill="1" applyAlignment="1">
      <alignment horizontal="center"/>
    </xf>
    <xf numFmtId="0" fontId="50" fillId="4" borderId="0" xfId="0" applyFont="1" applyFill="1" applyAlignment="1">
      <alignment horizontal="center" vertical="center"/>
    </xf>
    <xf numFmtId="0" fontId="19" fillId="5" borderId="0" xfId="0" applyFont="1" applyFill="1" applyAlignment="1">
      <alignment horizontal="center"/>
    </xf>
    <xf numFmtId="9" fontId="15" fillId="4" borderId="28" xfId="2" applyFont="1" applyFill="1" applyBorder="1" applyAlignment="1">
      <alignment horizontal="center" vertical="center"/>
    </xf>
    <xf numFmtId="9" fontId="15" fillId="4" borderId="29" xfId="2" applyFont="1" applyFill="1" applyBorder="1" applyAlignment="1">
      <alignment horizontal="center" vertical="center"/>
    </xf>
    <xf numFmtId="9" fontId="15" fillId="4" borderId="30" xfId="2" applyFont="1" applyFill="1" applyBorder="1" applyAlignment="1">
      <alignment horizontal="center" vertical="center"/>
    </xf>
    <xf numFmtId="9" fontId="22" fillId="4" borderId="31" xfId="2" applyFont="1" applyFill="1" applyBorder="1" applyAlignment="1">
      <alignment horizontal="center" vertical="center"/>
    </xf>
    <xf numFmtId="9" fontId="22" fillId="4" borderId="0" xfId="2" applyFont="1" applyFill="1" applyBorder="1" applyAlignment="1">
      <alignment horizontal="center" vertical="center"/>
    </xf>
    <xf numFmtId="9" fontId="22" fillId="4" borderId="32" xfId="2" applyFont="1" applyFill="1" applyBorder="1" applyAlignment="1">
      <alignment horizontal="center" vertical="center"/>
    </xf>
    <xf numFmtId="9" fontId="17" fillId="4" borderId="33" xfId="2" applyFont="1" applyFill="1" applyBorder="1" applyAlignment="1">
      <alignment horizontal="center" vertical="center"/>
    </xf>
    <xf numFmtId="9" fontId="17" fillId="4" borderId="34" xfId="2" applyFont="1" applyFill="1" applyBorder="1" applyAlignment="1">
      <alignment horizontal="center" vertical="center"/>
    </xf>
    <xf numFmtId="9" fontId="17" fillId="4" borderId="35" xfId="2" applyFont="1" applyFill="1" applyBorder="1" applyAlignment="1">
      <alignment horizontal="center" vertical="center"/>
    </xf>
    <xf numFmtId="0" fontId="34" fillId="0" borderId="62" xfId="0" applyFont="1" applyBorder="1" applyAlignment="1">
      <alignment horizontal="center"/>
    </xf>
    <xf numFmtId="0" fontId="34" fillId="0" borderId="63" xfId="0" applyFont="1" applyBorder="1" applyAlignment="1">
      <alignment horizontal="center"/>
    </xf>
    <xf numFmtId="0" fontId="61" fillId="22" borderId="0" xfId="0" applyFont="1" applyFill="1"/>
    <xf numFmtId="0" fontId="58" fillId="22" borderId="0" xfId="0" applyFont="1" applyFill="1" applyAlignment="1">
      <alignment horizontal="center"/>
    </xf>
    <xf numFmtId="0" fontId="58" fillId="22" borderId="0" xfId="0" applyFont="1" applyFill="1" applyAlignment="1">
      <alignment horizontal="center" vertical="center"/>
    </xf>
    <xf numFmtId="0" fontId="58" fillId="4" borderId="0" xfId="0" applyFont="1" applyFill="1" applyAlignment="1">
      <alignment horizontal="center"/>
    </xf>
    <xf numFmtId="0" fontId="34" fillId="0" borderId="59" xfId="0" applyFont="1" applyBorder="1" applyAlignment="1">
      <alignment horizontal="center" vertical="center"/>
    </xf>
    <xf numFmtId="0" fontId="34" fillId="0" borderId="60" xfId="0" applyFont="1" applyBorder="1" applyAlignment="1">
      <alignment horizontal="center" vertical="center"/>
    </xf>
    <xf numFmtId="0" fontId="34" fillId="0" borderId="61" xfId="0" applyFont="1" applyBorder="1" applyAlignment="1">
      <alignment horizontal="center" vertical="center"/>
    </xf>
    <xf numFmtId="0" fontId="25" fillId="4" borderId="0" xfId="0" applyFont="1" applyFill="1" applyAlignment="1">
      <alignment wrapText="1"/>
    </xf>
    <xf numFmtId="0" fontId="23" fillId="4" borderId="18" xfId="0" applyFont="1" applyFill="1" applyBorder="1" applyAlignment="1">
      <alignment horizontal="left" vertical="center" wrapText="1"/>
    </xf>
    <xf numFmtId="0" fontId="23" fillId="4" borderId="47" xfId="0" applyFont="1" applyFill="1" applyBorder="1" applyAlignment="1">
      <alignment horizontal="left" vertical="center" wrapText="1"/>
    </xf>
    <xf numFmtId="0" fontId="23" fillId="4" borderId="19" xfId="0" applyFont="1" applyFill="1" applyBorder="1" applyAlignment="1">
      <alignment horizontal="left" vertical="center" wrapText="1"/>
    </xf>
    <xf numFmtId="0" fontId="23" fillId="4" borderId="20" xfId="0" applyFont="1" applyFill="1" applyBorder="1" applyAlignment="1">
      <alignment horizontal="left" vertical="center" wrapText="1"/>
    </xf>
    <xf numFmtId="0" fontId="23" fillId="4" borderId="0" xfId="0" applyFont="1" applyFill="1" applyAlignment="1">
      <alignment horizontal="left" vertical="center" wrapText="1"/>
    </xf>
    <xf numFmtId="0" fontId="23" fillId="4" borderId="7" xfId="0" applyFont="1" applyFill="1" applyBorder="1" applyAlignment="1">
      <alignment horizontal="left" vertical="center" wrapText="1"/>
    </xf>
    <xf numFmtId="0" fontId="23" fillId="4" borderId="21" xfId="0" applyFont="1" applyFill="1" applyBorder="1" applyAlignment="1">
      <alignment horizontal="left" wrapText="1"/>
    </xf>
    <xf numFmtId="0" fontId="23" fillId="4" borderId="1" xfId="0" applyFont="1" applyFill="1" applyBorder="1" applyAlignment="1">
      <alignment horizontal="left" wrapText="1"/>
    </xf>
    <xf numFmtId="0" fontId="23" fillId="4" borderId="22" xfId="0" applyFont="1" applyFill="1" applyBorder="1" applyAlignment="1">
      <alignment horizontal="left" wrapText="1"/>
    </xf>
    <xf numFmtId="0" fontId="23" fillId="13" borderId="41" xfId="0" applyFont="1" applyFill="1" applyBorder="1" applyAlignment="1">
      <alignment horizontal="center" vertical="center"/>
    </xf>
    <xf numFmtId="0" fontId="23" fillId="13" borderId="42" xfId="0" applyFont="1" applyFill="1" applyBorder="1" applyAlignment="1">
      <alignment horizontal="center" vertical="center"/>
    </xf>
    <xf numFmtId="0" fontId="23" fillId="13" borderId="43" xfId="0" applyFont="1" applyFill="1" applyBorder="1" applyAlignment="1">
      <alignment horizontal="center" vertical="center"/>
    </xf>
    <xf numFmtId="15" fontId="27" fillId="4" borderId="39" xfId="0" applyNumberFormat="1" applyFont="1" applyFill="1" applyBorder="1" applyAlignment="1" applyProtection="1">
      <alignment horizontal="center"/>
      <protection locked="0"/>
    </xf>
    <xf numFmtId="7" fontId="27" fillId="4" borderId="39" xfId="0" applyNumberFormat="1" applyFont="1" applyFill="1" applyBorder="1" applyAlignment="1" applyProtection="1">
      <alignment horizontal="center"/>
      <protection locked="0"/>
    </xf>
    <xf numFmtId="0" fontId="27" fillId="6" borderId="0" xfId="0" applyFont="1" applyFill="1" applyAlignment="1" applyProtection="1">
      <alignment horizontal="left"/>
      <protection locked="0"/>
    </xf>
    <xf numFmtId="0" fontId="34" fillId="4" borderId="18" xfId="0" applyFont="1" applyFill="1" applyBorder="1" applyAlignment="1">
      <alignment horizontal="left" vertical="center" wrapText="1"/>
    </xf>
    <xf numFmtId="0" fontId="34" fillId="4" borderId="47" xfId="0" applyFont="1" applyFill="1" applyBorder="1" applyAlignment="1">
      <alignment horizontal="left" vertical="center" wrapText="1"/>
    </xf>
    <xf numFmtId="0" fontId="34" fillId="4" borderId="19" xfId="0" applyFont="1" applyFill="1" applyBorder="1" applyAlignment="1">
      <alignment horizontal="left" vertical="center" wrapText="1"/>
    </xf>
    <xf numFmtId="0" fontId="34" fillId="4" borderId="18" xfId="0" applyFont="1" applyFill="1" applyBorder="1" applyAlignment="1">
      <alignment horizontal="left" vertical="top" wrapText="1"/>
    </xf>
    <xf numFmtId="0" fontId="34" fillId="4" borderId="47" xfId="0" applyFont="1" applyFill="1" applyBorder="1" applyAlignment="1">
      <alignment horizontal="left" vertical="top" wrapText="1"/>
    </xf>
    <xf numFmtId="0" fontId="34" fillId="4" borderId="19" xfId="0" applyFont="1" applyFill="1" applyBorder="1" applyAlignment="1">
      <alignment horizontal="left" vertical="top" wrapText="1"/>
    </xf>
    <xf numFmtId="0" fontId="34" fillId="4" borderId="20" xfId="0" applyFont="1" applyFill="1" applyBorder="1" applyAlignment="1">
      <alignment horizontal="left" vertical="top" wrapText="1"/>
    </xf>
    <xf numFmtId="0" fontId="34" fillId="4" borderId="0" xfId="0" applyFont="1" applyFill="1" applyAlignment="1">
      <alignment horizontal="left" vertical="top" wrapText="1"/>
    </xf>
    <xf numFmtId="0" fontId="34" fillId="4" borderId="7" xfId="0" applyFont="1" applyFill="1" applyBorder="1" applyAlignment="1">
      <alignment horizontal="left" vertical="top" wrapText="1"/>
    </xf>
    <xf numFmtId="0" fontId="37" fillId="4" borderId="34" xfId="0" applyFont="1" applyFill="1" applyBorder="1" applyAlignment="1" applyProtection="1">
      <alignment horizontal="center"/>
      <protection locked="0"/>
    </xf>
    <xf numFmtId="0" fontId="27" fillId="6" borderId="0" xfId="0" quotePrefix="1" applyFont="1" applyFill="1" applyAlignment="1" applyProtection="1">
      <alignment horizontal="left"/>
      <protection locked="0"/>
    </xf>
    <xf numFmtId="0" fontId="33" fillId="7" borderId="26" xfId="0" quotePrefix="1" applyFont="1" applyFill="1" applyBorder="1" applyAlignment="1" applyProtection="1">
      <alignment horizontal="left"/>
      <protection locked="0"/>
    </xf>
    <xf numFmtId="0" fontId="33" fillId="7" borderId="27" xfId="0" applyFont="1" applyFill="1" applyBorder="1" applyAlignment="1" applyProtection="1">
      <alignment horizontal="left"/>
      <protection locked="0"/>
    </xf>
    <xf numFmtId="0" fontId="33" fillId="7" borderId="25" xfId="0" applyFont="1" applyFill="1" applyBorder="1" applyAlignment="1" applyProtection="1">
      <alignment horizontal="left"/>
      <protection locked="0"/>
    </xf>
    <xf numFmtId="0" fontId="23" fillId="4" borderId="26" xfId="0" applyFont="1" applyFill="1" applyBorder="1" applyAlignment="1">
      <alignment horizontal="left" vertical="center" wrapText="1"/>
    </xf>
    <xf numFmtId="0" fontId="23" fillId="4" borderId="27" xfId="0" applyFont="1" applyFill="1" applyBorder="1" applyAlignment="1">
      <alignment horizontal="left" vertical="center" wrapText="1"/>
    </xf>
    <xf numFmtId="0" fontId="23" fillId="4" borderId="25" xfId="0" applyFont="1" applyFill="1" applyBorder="1" applyAlignment="1">
      <alignment horizontal="left" vertical="center" wrapText="1"/>
    </xf>
    <xf numFmtId="0" fontId="2" fillId="5" borderId="2" xfId="0" applyFont="1" applyFill="1" applyBorder="1" applyAlignment="1">
      <alignment horizontal="center"/>
    </xf>
    <xf numFmtId="0" fontId="2" fillId="5" borderId="3" xfId="0" applyFont="1" applyFill="1" applyBorder="1" applyAlignment="1">
      <alignment horizontal="center"/>
    </xf>
    <xf numFmtId="0" fontId="2" fillId="5" borderId="4" xfId="0" applyFont="1" applyFill="1" applyBorder="1" applyAlignment="1">
      <alignment horizontal="center"/>
    </xf>
    <xf numFmtId="49" fontId="2" fillId="5" borderId="2" xfId="0" applyNumberFormat="1" applyFont="1" applyFill="1" applyBorder="1" applyAlignment="1">
      <alignment horizontal="center"/>
    </xf>
    <xf numFmtId="49" fontId="2" fillId="5" borderId="3" xfId="0" applyNumberFormat="1" applyFont="1" applyFill="1" applyBorder="1" applyAlignment="1">
      <alignment horizontal="center"/>
    </xf>
    <xf numFmtId="49" fontId="2" fillId="5" borderId="4" xfId="0" applyNumberFormat="1" applyFont="1" applyFill="1" applyBorder="1" applyAlignment="1">
      <alignment horizontal="center"/>
    </xf>
    <xf numFmtId="49" fontId="2" fillId="5" borderId="16" xfId="0" applyNumberFormat="1" applyFont="1" applyFill="1" applyBorder="1" applyAlignment="1">
      <alignment horizontal="center"/>
    </xf>
    <xf numFmtId="49" fontId="2" fillId="5" borderId="17" xfId="0" applyNumberFormat="1" applyFont="1" applyFill="1" applyBorder="1" applyAlignment="1">
      <alignment horizontal="center"/>
    </xf>
    <xf numFmtId="49" fontId="2" fillId="5" borderId="23" xfId="0" applyNumberFormat="1" applyFont="1" applyFill="1" applyBorder="1" applyAlignment="1">
      <alignment horizontal="center"/>
    </xf>
    <xf numFmtId="49" fontId="2" fillId="5" borderId="24" xfId="0" applyNumberFormat="1" applyFont="1" applyFill="1" applyBorder="1" applyAlignment="1">
      <alignment horizontal="center"/>
    </xf>
    <xf numFmtId="9" fontId="17" fillId="4" borderId="31" xfId="2" applyFont="1" applyFill="1" applyBorder="1" applyAlignment="1">
      <alignment horizontal="center"/>
    </xf>
    <xf numFmtId="9" fontId="17" fillId="4" borderId="0" xfId="2" applyFont="1" applyFill="1" applyBorder="1" applyAlignment="1">
      <alignment horizontal="center"/>
    </xf>
    <xf numFmtId="9" fontId="17" fillId="4" borderId="32" xfId="2" applyFont="1" applyFill="1" applyBorder="1" applyAlignment="1">
      <alignment horizontal="center"/>
    </xf>
    <xf numFmtId="9" fontId="15" fillId="4" borderId="33" xfId="2" applyFont="1" applyFill="1" applyBorder="1" applyAlignment="1">
      <alignment horizontal="center" vertical="center"/>
    </xf>
    <xf numFmtId="9" fontId="15" fillId="4" borderId="34" xfId="2" applyFont="1" applyFill="1" applyBorder="1" applyAlignment="1">
      <alignment horizontal="center" vertical="center"/>
    </xf>
    <xf numFmtId="9" fontId="15" fillId="4" borderId="35" xfId="2" applyFont="1" applyFill="1" applyBorder="1" applyAlignment="1">
      <alignment horizontal="center" vertical="center"/>
    </xf>
  </cellXfs>
  <cellStyles count="3">
    <cellStyle name="Comma" xfId="1" builtinId="3"/>
    <cellStyle name="Normal" xfId="0" builtinId="0"/>
    <cellStyle name="Percent" xfId="2" builtinId="5"/>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4.tmp"/></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57150</xdr:colOff>
      <xdr:row>0</xdr:row>
      <xdr:rowOff>114300</xdr:rowOff>
    </xdr:from>
    <xdr:to>
      <xdr:col>12</xdr:col>
      <xdr:colOff>514350</xdr:colOff>
      <xdr:row>10</xdr:row>
      <xdr:rowOff>152400</xdr:rowOff>
    </xdr:to>
    <xdr:pic>
      <xdr:nvPicPr>
        <xdr:cNvPr id="3" name="Picture 2">
          <a:extLst>
            <a:ext uri="{FF2B5EF4-FFF2-40B4-BE49-F238E27FC236}">
              <a16:creationId xmlns:a16="http://schemas.microsoft.com/office/drawing/2014/main" id="{1BD35AE4-52E0-C30D-0599-9384E930ED3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114300"/>
          <a:ext cx="7772400" cy="1943100"/>
        </a:xfrm>
        <a:prstGeom prst="rect">
          <a:avLst/>
        </a:prstGeom>
      </xdr:spPr>
    </xdr:pic>
    <xdr:clientData/>
  </xdr:twoCellAnchor>
  <xdr:twoCellAnchor editAs="oneCell">
    <xdr:from>
      <xdr:col>4</xdr:col>
      <xdr:colOff>419101</xdr:colOff>
      <xdr:row>21</xdr:row>
      <xdr:rowOff>9525</xdr:rowOff>
    </xdr:from>
    <xdr:to>
      <xdr:col>7</xdr:col>
      <xdr:colOff>466725</xdr:colOff>
      <xdr:row>30</xdr:row>
      <xdr:rowOff>171449</xdr:rowOff>
    </xdr:to>
    <xdr:pic>
      <xdr:nvPicPr>
        <xdr:cNvPr id="5" name="Picture 4">
          <a:extLst>
            <a:ext uri="{FF2B5EF4-FFF2-40B4-BE49-F238E27FC236}">
              <a16:creationId xmlns:a16="http://schemas.microsoft.com/office/drawing/2014/main" id="{D464C22B-C330-EC36-1256-8E64D998A1A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857501" y="4048125"/>
          <a:ext cx="1876424" cy="187642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104775</xdr:colOff>
      <xdr:row>0</xdr:row>
      <xdr:rowOff>47625</xdr:rowOff>
    </xdr:from>
    <xdr:to>
      <xdr:col>19</xdr:col>
      <xdr:colOff>76200</xdr:colOff>
      <xdr:row>0</xdr:row>
      <xdr:rowOff>714375</xdr:rowOff>
    </xdr:to>
    <xdr:pic>
      <xdr:nvPicPr>
        <xdr:cNvPr id="3" name="Picture 2">
          <a:extLst>
            <a:ext uri="{FF2B5EF4-FFF2-40B4-BE49-F238E27FC236}">
              <a16:creationId xmlns:a16="http://schemas.microsoft.com/office/drawing/2014/main" id="{F5F4451C-DF66-1053-2FB5-B27F027699E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29225" y="47625"/>
          <a:ext cx="3848100" cy="666750"/>
        </a:xfrm>
        <a:prstGeom prst="rect">
          <a:avLst/>
        </a:prstGeom>
      </xdr:spPr>
    </xdr:pic>
    <xdr:clientData/>
  </xdr:twoCellAnchor>
  <xdr:twoCellAnchor editAs="oneCell">
    <xdr:from>
      <xdr:col>4</xdr:col>
      <xdr:colOff>114300</xdr:colOff>
      <xdr:row>3</xdr:row>
      <xdr:rowOff>57150</xdr:rowOff>
    </xdr:from>
    <xdr:to>
      <xdr:col>28</xdr:col>
      <xdr:colOff>76200</xdr:colOff>
      <xdr:row>47</xdr:row>
      <xdr:rowOff>133350</xdr:rowOff>
    </xdr:to>
    <xdr:pic>
      <xdr:nvPicPr>
        <xdr:cNvPr id="7" name="Picture 6">
          <a:extLst>
            <a:ext uri="{FF2B5EF4-FFF2-40B4-BE49-F238E27FC236}">
              <a16:creationId xmlns:a16="http://schemas.microsoft.com/office/drawing/2014/main" id="{BA9AC1F9-FED7-DD1C-50BE-64FE2200479E}"/>
            </a:ext>
          </a:extLst>
        </xdr:cNvPr>
        <xdr:cNvPicPr>
          <a:picLocks noChangeAspect="1"/>
        </xdr:cNvPicPr>
      </xdr:nvPicPr>
      <xdr:blipFill>
        <a:blip xmlns:r="http://schemas.openxmlformats.org/officeDocument/2006/relationships" r:embed="rId2">
          <a:alphaModFix amt="25000"/>
          <a:extLst>
            <a:ext uri="{28A0092B-C50C-407E-A947-70E740481C1C}">
              <a14:useLocalDpi xmlns:a14="http://schemas.microsoft.com/office/drawing/2010/main" val="0"/>
            </a:ext>
          </a:extLst>
        </a:blip>
        <a:stretch>
          <a:fillRect/>
        </a:stretch>
      </xdr:blipFill>
      <xdr:spPr>
        <a:xfrm>
          <a:off x="2781300" y="1362075"/>
          <a:ext cx="9572625" cy="82486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114300</xdr:colOff>
      <xdr:row>0</xdr:row>
      <xdr:rowOff>9525</xdr:rowOff>
    </xdr:from>
    <xdr:to>
      <xdr:col>1</xdr:col>
      <xdr:colOff>838200</xdr:colOff>
      <xdr:row>7</xdr:row>
      <xdr:rowOff>38100</xdr:rowOff>
    </xdr:to>
    <xdr:pic>
      <xdr:nvPicPr>
        <xdr:cNvPr id="2" name="Picture 1">
          <a:extLst>
            <a:ext uri="{FF2B5EF4-FFF2-40B4-BE49-F238E27FC236}">
              <a16:creationId xmlns:a16="http://schemas.microsoft.com/office/drawing/2014/main" id="{A4FC4EA9-814B-437C-7A7A-0927F52D6DD1}"/>
            </a:ext>
          </a:extLst>
        </xdr:cNvPr>
        <xdr:cNvPicPr>
          <a:picLocks noChangeAspect="1"/>
        </xdr:cNvPicPr>
      </xdr:nvPicPr>
      <xdr:blipFill>
        <a:blip xmlns:r="http://schemas.openxmlformats.org/officeDocument/2006/relationships" r:embed="rId1"/>
        <a:stretch>
          <a:fillRect/>
        </a:stretch>
      </xdr:blipFill>
      <xdr:spPr>
        <a:xfrm>
          <a:off x="352425" y="9525"/>
          <a:ext cx="723900" cy="113347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2505075</xdr:colOff>
      <xdr:row>0</xdr:row>
      <xdr:rowOff>0</xdr:rowOff>
    </xdr:from>
    <xdr:to>
      <xdr:col>3</xdr:col>
      <xdr:colOff>1752600</xdr:colOff>
      <xdr:row>1</xdr:row>
      <xdr:rowOff>85725</xdr:rowOff>
    </xdr:to>
    <xdr:pic>
      <xdr:nvPicPr>
        <xdr:cNvPr id="2" name="Picture 1">
          <a:extLst>
            <a:ext uri="{FF2B5EF4-FFF2-40B4-BE49-F238E27FC236}">
              <a16:creationId xmlns:a16="http://schemas.microsoft.com/office/drawing/2014/main" id="{A76C5C5D-8603-4E22-B70D-D53F52A174A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86050" y="0"/>
          <a:ext cx="3848100" cy="819150"/>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3B59C4-12E5-40C3-B2E2-F2FA5DA980C3}">
  <sheetPr>
    <pageSetUpPr fitToPage="1"/>
  </sheetPr>
  <dimension ref="A1:AI180"/>
  <sheetViews>
    <sheetView topLeftCell="A22" workbookViewId="0">
      <selection activeCell="P12" sqref="P11:P12"/>
    </sheetView>
  </sheetViews>
  <sheetFormatPr defaultRowHeight="15" x14ac:dyDescent="0.25"/>
  <cols>
    <col min="14" max="35" width="9.140625" style="59"/>
  </cols>
  <sheetData>
    <row r="1" spans="1:13" x14ac:dyDescent="0.25">
      <c r="A1" s="93"/>
      <c r="B1" s="93"/>
      <c r="C1" s="93"/>
      <c r="D1" s="93"/>
      <c r="E1" s="93"/>
      <c r="F1" s="93"/>
      <c r="G1" s="93"/>
      <c r="H1" s="93"/>
      <c r="I1" s="93"/>
      <c r="J1" s="93"/>
      <c r="K1" s="93"/>
      <c r="L1" s="93"/>
      <c r="M1" s="93"/>
    </row>
    <row r="2" spans="1:13" x14ac:dyDescent="0.25">
      <c r="A2" s="93"/>
      <c r="B2" s="93"/>
      <c r="C2" s="93"/>
      <c r="D2" s="93"/>
      <c r="E2" s="93"/>
      <c r="F2" s="93"/>
      <c r="G2" s="93"/>
      <c r="H2" s="93"/>
      <c r="I2" s="93"/>
      <c r="J2" s="93"/>
      <c r="K2" s="93"/>
      <c r="L2" s="93"/>
      <c r="M2" s="93"/>
    </row>
    <row r="3" spans="1:13" x14ac:dyDescent="0.25">
      <c r="A3" s="93"/>
      <c r="B3" s="93"/>
      <c r="C3" s="93"/>
      <c r="D3" s="93"/>
      <c r="E3" s="93"/>
      <c r="F3" s="93"/>
      <c r="G3" s="93"/>
      <c r="H3" s="93"/>
      <c r="I3" s="93"/>
      <c r="J3" s="93"/>
      <c r="K3" s="93"/>
      <c r="L3" s="93"/>
      <c r="M3" s="93"/>
    </row>
    <row r="4" spans="1:13" x14ac:dyDescent="0.25">
      <c r="A4" s="93"/>
      <c r="B4" s="93"/>
      <c r="C4" s="93"/>
      <c r="D4" s="93"/>
      <c r="E4" s="93"/>
      <c r="F4" s="93"/>
      <c r="G4" s="93"/>
      <c r="H4" s="93"/>
      <c r="I4" s="93"/>
      <c r="J4" s="93"/>
      <c r="K4" s="93"/>
      <c r="L4" s="93"/>
      <c r="M4" s="93"/>
    </row>
    <row r="5" spans="1:13" x14ac:dyDescent="0.25">
      <c r="A5" s="93"/>
      <c r="B5" s="93"/>
      <c r="C5" s="93"/>
      <c r="D5" s="93"/>
      <c r="E5" s="93"/>
      <c r="F5" s="93"/>
      <c r="G5" s="93"/>
      <c r="H5" s="93"/>
      <c r="I5" s="93"/>
      <c r="J5" s="93"/>
      <c r="K5" s="93"/>
      <c r="L5" s="93"/>
      <c r="M5" s="93"/>
    </row>
    <row r="6" spans="1:13" x14ac:dyDescent="0.25">
      <c r="A6" s="93"/>
      <c r="B6" s="93"/>
      <c r="C6" s="93"/>
      <c r="D6" s="93"/>
      <c r="E6" s="93"/>
      <c r="F6" s="93"/>
      <c r="G6" s="93"/>
      <c r="H6" s="93"/>
      <c r="I6" s="93"/>
      <c r="J6" s="93"/>
      <c r="K6" s="93"/>
      <c r="L6" s="93"/>
      <c r="M6" s="93"/>
    </row>
    <row r="7" spans="1:13" x14ac:dyDescent="0.25">
      <c r="A7" s="93"/>
      <c r="B7" s="93"/>
      <c r="C7" s="93"/>
      <c r="D7" s="93"/>
      <c r="E7" s="93"/>
      <c r="F7" s="93"/>
      <c r="G7" s="93"/>
      <c r="H7" s="93"/>
      <c r="I7" s="93"/>
      <c r="J7" s="93"/>
      <c r="K7" s="93"/>
      <c r="L7" s="93"/>
      <c r="M7" s="93"/>
    </row>
    <row r="8" spans="1:13" x14ac:dyDescent="0.25">
      <c r="A8" s="93"/>
      <c r="B8" s="93"/>
      <c r="C8" s="93"/>
      <c r="D8" s="93"/>
      <c r="E8" s="93"/>
      <c r="F8" s="93"/>
      <c r="G8" s="93"/>
      <c r="H8" s="93"/>
      <c r="I8" s="93"/>
      <c r="J8" s="93"/>
      <c r="K8" s="93"/>
      <c r="L8" s="93"/>
      <c r="M8" s="93"/>
    </row>
    <row r="9" spans="1:13" x14ac:dyDescent="0.25">
      <c r="A9" s="93"/>
      <c r="B9" s="93"/>
      <c r="C9" s="93"/>
      <c r="D9" s="93"/>
      <c r="E9" s="93"/>
      <c r="F9" s="93"/>
      <c r="G9" s="93"/>
      <c r="H9" s="93"/>
      <c r="I9" s="93"/>
      <c r="J9" s="93"/>
      <c r="K9" s="93"/>
      <c r="L9" s="93"/>
      <c r="M9" s="93"/>
    </row>
    <row r="10" spans="1:13" x14ac:dyDescent="0.25">
      <c r="A10" s="93"/>
      <c r="B10" s="93"/>
      <c r="C10" s="93"/>
      <c r="D10" s="93"/>
      <c r="E10" s="93"/>
      <c r="F10" s="93"/>
      <c r="G10" s="93"/>
      <c r="H10" s="93"/>
      <c r="I10" s="93"/>
      <c r="J10" s="93"/>
      <c r="K10" s="93"/>
      <c r="L10" s="93"/>
      <c r="M10" s="93"/>
    </row>
    <row r="11" spans="1:13" x14ac:dyDescent="0.25">
      <c r="A11" s="93"/>
      <c r="B11" s="93"/>
      <c r="C11" s="93"/>
      <c r="D11" s="93"/>
      <c r="E11" s="93"/>
      <c r="F11" s="93"/>
      <c r="G11" s="93"/>
      <c r="H11" s="93"/>
      <c r="I11" s="93"/>
      <c r="J11" s="93"/>
      <c r="K11" s="93"/>
      <c r="L11" s="93"/>
      <c r="M11" s="93"/>
    </row>
    <row r="12" spans="1:13" ht="15.75" thickBot="1" x14ac:dyDescent="0.3">
      <c r="A12" s="93"/>
      <c r="B12" s="125"/>
      <c r="C12" s="125"/>
      <c r="D12" s="125"/>
      <c r="E12" s="125"/>
      <c r="F12" s="125"/>
      <c r="G12" s="125"/>
      <c r="H12" s="125"/>
      <c r="I12" s="125"/>
      <c r="J12" s="125"/>
      <c r="K12" s="125"/>
      <c r="L12" s="125"/>
      <c r="M12" s="93"/>
    </row>
    <row r="13" spans="1:13" ht="9" customHeight="1" x14ac:dyDescent="0.25">
      <c r="A13" s="93"/>
      <c r="B13" s="93"/>
      <c r="C13" s="93"/>
      <c r="D13" s="93"/>
      <c r="E13" s="93"/>
      <c r="F13" s="93"/>
      <c r="G13" s="93"/>
      <c r="H13" s="93"/>
      <c r="I13" s="93"/>
      <c r="J13" s="93"/>
      <c r="K13" s="93"/>
      <c r="L13" s="93"/>
      <c r="M13" s="93"/>
    </row>
    <row r="14" spans="1:13" ht="24.75" customHeight="1" x14ac:dyDescent="0.3">
      <c r="A14" s="93"/>
      <c r="B14" s="126" t="s">
        <v>0</v>
      </c>
      <c r="C14" s="127"/>
      <c r="D14" s="127"/>
      <c r="E14" s="127"/>
      <c r="F14" s="127"/>
      <c r="G14" s="127"/>
      <c r="H14" s="127"/>
      <c r="I14" s="127"/>
      <c r="J14" s="127"/>
      <c r="K14" s="127"/>
      <c r="L14" s="128" t="s">
        <v>1</v>
      </c>
      <c r="M14" s="93"/>
    </row>
    <row r="15" spans="1:13" ht="9.75" customHeight="1" thickBot="1" x14ac:dyDescent="0.3">
      <c r="A15" s="93"/>
      <c r="B15" s="125"/>
      <c r="C15" s="125"/>
      <c r="D15" s="125"/>
      <c r="E15" s="125"/>
      <c r="F15" s="125"/>
      <c r="G15" s="125"/>
      <c r="H15" s="125"/>
      <c r="I15" s="125"/>
      <c r="J15" s="125"/>
      <c r="K15" s="125"/>
      <c r="L15" s="125"/>
      <c r="M15" s="93"/>
    </row>
    <row r="16" spans="1:13" x14ac:dyDescent="0.25">
      <c r="A16" s="93"/>
      <c r="B16" s="93"/>
      <c r="C16" s="93"/>
      <c r="D16" s="93"/>
      <c r="E16" s="93"/>
      <c r="F16" s="93"/>
      <c r="G16" s="93"/>
      <c r="H16" s="93"/>
      <c r="I16" s="93"/>
      <c r="J16" s="93"/>
      <c r="K16" s="93"/>
      <c r="L16" s="93"/>
      <c r="M16" s="93"/>
    </row>
    <row r="17" spans="1:13" hidden="1" x14ac:dyDescent="0.25">
      <c r="A17" s="93"/>
      <c r="B17" s="93"/>
      <c r="C17" s="93"/>
      <c r="D17" s="93"/>
      <c r="E17" s="93"/>
      <c r="F17" s="93"/>
      <c r="G17" s="93"/>
      <c r="H17" s="93"/>
      <c r="I17" s="93"/>
      <c r="J17" s="93"/>
      <c r="K17" s="93"/>
      <c r="L17" s="93"/>
      <c r="M17" s="93"/>
    </row>
    <row r="18" spans="1:13" x14ac:dyDescent="0.25">
      <c r="A18" s="297"/>
      <c r="B18" s="297"/>
      <c r="C18" s="297"/>
      <c r="D18" s="297"/>
      <c r="E18" s="297"/>
      <c r="F18" s="297"/>
      <c r="G18" s="297"/>
      <c r="H18" s="297"/>
      <c r="I18" s="297"/>
      <c r="J18" s="297"/>
      <c r="K18" s="297"/>
      <c r="L18" s="297"/>
      <c r="M18" s="297"/>
    </row>
    <row r="19" spans="1:13" ht="22.5" customHeight="1" x14ac:dyDescent="0.25">
      <c r="A19" s="297"/>
      <c r="B19" s="297"/>
      <c r="C19" s="297"/>
      <c r="D19" s="297"/>
      <c r="E19" s="297"/>
      <c r="F19" s="297"/>
      <c r="G19" s="297"/>
      <c r="H19" s="297"/>
      <c r="I19" s="297"/>
      <c r="J19" s="297"/>
      <c r="K19" s="297"/>
      <c r="L19" s="297"/>
      <c r="M19" s="297"/>
    </row>
    <row r="20" spans="1:13" ht="18.75" x14ac:dyDescent="0.3">
      <c r="A20" s="93"/>
      <c r="B20" s="296" t="s">
        <v>2</v>
      </c>
      <c r="C20" s="296"/>
      <c r="D20" s="296"/>
      <c r="E20" s="296"/>
      <c r="F20" s="296"/>
      <c r="G20" s="296"/>
      <c r="H20" s="296"/>
      <c r="I20" s="296"/>
      <c r="J20" s="296"/>
      <c r="K20" s="296"/>
      <c r="L20" s="296"/>
      <c r="M20" s="93"/>
    </row>
    <row r="21" spans="1:13" x14ac:dyDescent="0.25">
      <c r="A21" s="93"/>
      <c r="B21" s="93"/>
      <c r="C21" s="93"/>
      <c r="D21" s="93"/>
      <c r="E21" s="93"/>
      <c r="F21" s="93"/>
      <c r="G21" s="93"/>
      <c r="H21" s="93"/>
      <c r="I21" s="93"/>
      <c r="J21" s="93"/>
      <c r="K21" s="93"/>
      <c r="L21" s="93"/>
      <c r="M21" s="93"/>
    </row>
    <row r="22" spans="1:13" x14ac:dyDescent="0.25">
      <c r="A22" s="93"/>
      <c r="B22" s="93"/>
      <c r="C22" s="93"/>
      <c r="D22" s="93"/>
      <c r="E22" s="93"/>
      <c r="F22" s="93"/>
      <c r="G22" s="93"/>
      <c r="H22" s="93"/>
      <c r="I22" s="93"/>
      <c r="J22" s="93"/>
      <c r="K22" s="93"/>
      <c r="L22" s="93"/>
      <c r="M22" s="93"/>
    </row>
    <row r="23" spans="1:13" x14ac:dyDescent="0.25">
      <c r="A23" s="93"/>
      <c r="B23" s="93"/>
      <c r="C23" s="93"/>
      <c r="D23" s="93"/>
      <c r="E23" s="93"/>
      <c r="F23" s="93"/>
      <c r="G23" s="93"/>
      <c r="H23" s="93"/>
      <c r="I23" s="93"/>
      <c r="J23" s="93"/>
      <c r="K23" s="93"/>
      <c r="L23" s="93"/>
      <c r="M23" s="93"/>
    </row>
    <row r="24" spans="1:13" x14ac:dyDescent="0.25">
      <c r="A24" s="93"/>
      <c r="B24" s="93"/>
      <c r="C24" s="93"/>
      <c r="D24" s="93"/>
      <c r="E24" s="93"/>
      <c r="F24" s="93"/>
      <c r="G24" s="93"/>
      <c r="H24" s="93"/>
      <c r="I24" s="93"/>
      <c r="J24" s="93"/>
      <c r="K24" s="93"/>
      <c r="L24" s="93"/>
      <c r="M24" s="93"/>
    </row>
    <row r="25" spans="1:13" x14ac:dyDescent="0.25">
      <c r="A25" s="93"/>
      <c r="B25" s="93"/>
      <c r="C25" s="93"/>
      <c r="D25" s="93"/>
      <c r="E25" s="93"/>
      <c r="F25" s="93"/>
      <c r="G25" s="93"/>
      <c r="H25" s="93"/>
      <c r="I25" s="93"/>
      <c r="J25" s="93"/>
      <c r="K25" s="93"/>
      <c r="L25" s="93"/>
      <c r="M25" s="93"/>
    </row>
    <row r="26" spans="1:13" x14ac:dyDescent="0.25">
      <c r="A26" s="93"/>
      <c r="B26" s="93"/>
      <c r="C26" s="93"/>
      <c r="D26" s="93"/>
      <c r="E26" s="93"/>
      <c r="F26" s="93"/>
      <c r="G26" s="93"/>
      <c r="H26" s="93"/>
      <c r="I26" s="93"/>
      <c r="J26" s="93"/>
      <c r="K26" s="93"/>
      <c r="L26" s="93"/>
      <c r="M26" s="93"/>
    </row>
    <row r="27" spans="1:13" x14ac:dyDescent="0.25">
      <c r="A27" s="93"/>
      <c r="B27" s="93"/>
      <c r="C27" s="93"/>
      <c r="D27" s="93"/>
      <c r="E27" s="93"/>
      <c r="F27" s="93"/>
      <c r="G27" s="93"/>
      <c r="H27" s="93"/>
      <c r="I27" s="93"/>
      <c r="J27" s="93"/>
      <c r="K27" s="93"/>
      <c r="L27" s="93"/>
      <c r="M27" s="93"/>
    </row>
    <row r="28" spans="1:13" x14ac:dyDescent="0.25">
      <c r="A28" s="93"/>
      <c r="B28" s="93"/>
      <c r="C28" s="93"/>
      <c r="D28" s="93"/>
      <c r="E28" s="93"/>
      <c r="F28" s="93"/>
      <c r="G28" s="93"/>
      <c r="H28" s="93"/>
      <c r="I28" s="93"/>
      <c r="J28" s="93"/>
      <c r="K28" s="93"/>
      <c r="L28" s="93"/>
      <c r="M28" s="93"/>
    </row>
    <row r="29" spans="1:13" x14ac:dyDescent="0.25">
      <c r="A29" s="93"/>
      <c r="B29" s="93"/>
      <c r="C29" s="93"/>
      <c r="D29" s="93"/>
      <c r="E29" s="93"/>
      <c r="F29" s="93"/>
      <c r="G29" s="93"/>
      <c r="H29" s="93"/>
      <c r="I29" s="93"/>
      <c r="J29" s="93"/>
      <c r="K29" s="93"/>
      <c r="L29" s="93"/>
      <c r="M29" s="93"/>
    </row>
    <row r="30" spans="1:13" x14ac:dyDescent="0.25">
      <c r="A30" s="93"/>
      <c r="B30" s="93"/>
      <c r="C30" s="93"/>
      <c r="D30" s="93"/>
      <c r="E30" s="93"/>
      <c r="F30" s="93"/>
      <c r="G30" s="93"/>
      <c r="H30" s="93"/>
      <c r="I30" s="93"/>
      <c r="J30" s="93"/>
      <c r="K30" s="93"/>
      <c r="L30" s="93"/>
      <c r="M30" s="93"/>
    </row>
    <row r="31" spans="1:13" x14ac:dyDescent="0.25">
      <c r="A31" s="93"/>
      <c r="B31" s="93"/>
      <c r="C31" s="93"/>
      <c r="D31" s="93"/>
      <c r="E31" s="93"/>
      <c r="F31" s="93"/>
      <c r="G31" s="93"/>
      <c r="H31" s="93"/>
      <c r="I31" s="93"/>
      <c r="J31" s="93"/>
      <c r="K31" s="93"/>
      <c r="L31" s="93"/>
      <c r="M31" s="93"/>
    </row>
    <row r="32" spans="1:13" x14ac:dyDescent="0.25">
      <c r="A32" s="93"/>
      <c r="B32" s="93"/>
      <c r="C32" s="93"/>
      <c r="D32" s="93"/>
      <c r="E32" s="93"/>
      <c r="F32" s="93"/>
      <c r="G32" s="93"/>
      <c r="H32" s="93"/>
      <c r="I32" s="93"/>
      <c r="J32" s="93"/>
      <c r="K32" s="93"/>
      <c r="L32" s="93"/>
      <c r="M32" s="93"/>
    </row>
    <row r="33" spans="1:13" x14ac:dyDescent="0.25">
      <c r="A33" s="93"/>
      <c r="B33" s="93"/>
      <c r="C33" s="93"/>
      <c r="D33" s="93"/>
      <c r="E33" s="93"/>
      <c r="F33" s="93"/>
      <c r="G33" s="93"/>
      <c r="H33" s="93"/>
      <c r="I33" s="93"/>
      <c r="J33" s="93"/>
      <c r="K33" s="93"/>
      <c r="L33" s="93"/>
      <c r="M33" s="93"/>
    </row>
    <row r="34" spans="1:13" x14ac:dyDescent="0.25">
      <c r="A34" s="93"/>
      <c r="B34" s="93"/>
      <c r="C34" s="93"/>
      <c r="D34" s="93"/>
      <c r="E34" s="93"/>
      <c r="F34" s="93"/>
      <c r="G34" s="93"/>
      <c r="H34" s="93"/>
      <c r="I34" s="93"/>
      <c r="J34" s="93"/>
      <c r="K34" s="93"/>
      <c r="L34" s="93"/>
      <c r="M34" s="93"/>
    </row>
    <row r="35" spans="1:13" s="59" customFormat="1" x14ac:dyDescent="0.25"/>
    <row r="36" spans="1:13" s="59" customFormat="1" x14ac:dyDescent="0.25"/>
    <row r="37" spans="1:13" s="59" customFormat="1" x14ac:dyDescent="0.25"/>
    <row r="38" spans="1:13" s="59" customFormat="1" x14ac:dyDescent="0.25"/>
    <row r="39" spans="1:13" s="59" customFormat="1" x14ac:dyDescent="0.25"/>
    <row r="40" spans="1:13" s="59" customFormat="1" x14ac:dyDescent="0.25"/>
    <row r="41" spans="1:13" s="59" customFormat="1" x14ac:dyDescent="0.25"/>
    <row r="42" spans="1:13" s="59" customFormat="1" x14ac:dyDescent="0.25"/>
    <row r="43" spans="1:13" s="59" customFormat="1" x14ac:dyDescent="0.25"/>
    <row r="44" spans="1:13" s="59" customFormat="1" x14ac:dyDescent="0.25"/>
    <row r="45" spans="1:13" s="59" customFormat="1" x14ac:dyDescent="0.25"/>
    <row r="46" spans="1:13" s="59" customFormat="1" x14ac:dyDescent="0.25"/>
    <row r="47" spans="1:13" s="59" customFormat="1" x14ac:dyDescent="0.25"/>
    <row r="48" spans="1:13" s="59" customFormat="1" x14ac:dyDescent="0.25"/>
    <row r="49" s="59" customFormat="1" x14ac:dyDescent="0.25"/>
    <row r="50" s="59" customFormat="1" x14ac:dyDescent="0.25"/>
    <row r="51" s="59" customFormat="1" x14ac:dyDescent="0.25"/>
    <row r="52" s="59" customFormat="1" x14ac:dyDescent="0.25"/>
    <row r="53" s="59" customFormat="1" x14ac:dyDescent="0.25"/>
    <row r="54" s="59" customFormat="1" x14ac:dyDescent="0.25"/>
    <row r="55" s="59" customFormat="1" x14ac:dyDescent="0.25"/>
    <row r="56" s="59" customFormat="1" x14ac:dyDescent="0.25"/>
    <row r="57" s="59" customFormat="1" x14ac:dyDescent="0.25"/>
    <row r="58" s="59" customFormat="1" x14ac:dyDescent="0.25"/>
    <row r="59" s="59" customFormat="1" x14ac:dyDescent="0.25"/>
    <row r="60" s="59" customFormat="1" x14ac:dyDescent="0.25"/>
    <row r="61" s="59" customFormat="1" x14ac:dyDescent="0.25"/>
    <row r="62" s="59" customFormat="1" x14ac:dyDescent="0.25"/>
    <row r="63" s="59" customFormat="1" x14ac:dyDescent="0.25"/>
    <row r="64" s="59" customFormat="1" x14ac:dyDescent="0.25"/>
    <row r="65" s="59" customFormat="1" x14ac:dyDescent="0.25"/>
    <row r="66" s="59" customFormat="1" x14ac:dyDescent="0.25"/>
    <row r="67" s="59" customFormat="1" x14ac:dyDescent="0.25"/>
    <row r="68" s="59" customFormat="1" x14ac:dyDescent="0.25"/>
    <row r="69" s="59" customFormat="1" x14ac:dyDescent="0.25"/>
    <row r="70" s="59" customFormat="1" x14ac:dyDescent="0.25"/>
    <row r="71" s="59" customFormat="1" x14ac:dyDescent="0.25"/>
    <row r="72" s="59" customFormat="1" x14ac:dyDescent="0.25"/>
    <row r="73" s="59" customFormat="1" x14ac:dyDescent="0.25"/>
    <row r="74" s="59" customFormat="1" x14ac:dyDescent="0.25"/>
    <row r="75" s="59" customFormat="1" x14ac:dyDescent="0.25"/>
    <row r="76" s="59" customFormat="1" x14ac:dyDescent="0.25"/>
    <row r="77" s="59" customFormat="1" x14ac:dyDescent="0.25"/>
    <row r="78" s="59" customFormat="1" x14ac:dyDescent="0.25"/>
    <row r="79" s="59" customFormat="1" x14ac:dyDescent="0.25"/>
    <row r="80" s="59" customFormat="1" x14ac:dyDescent="0.25"/>
    <row r="81" s="59" customFormat="1" x14ac:dyDescent="0.25"/>
    <row r="82" s="59" customFormat="1" x14ac:dyDescent="0.25"/>
    <row r="83" s="59" customFormat="1" x14ac:dyDescent="0.25"/>
    <row r="84" s="59" customFormat="1" x14ac:dyDescent="0.25"/>
    <row r="85" s="59" customFormat="1" x14ac:dyDescent="0.25"/>
    <row r="86" s="59" customFormat="1" x14ac:dyDescent="0.25"/>
    <row r="87" s="59" customFormat="1" x14ac:dyDescent="0.25"/>
    <row r="88" s="59" customFormat="1" x14ac:dyDescent="0.25"/>
    <row r="89" s="59" customFormat="1" x14ac:dyDescent="0.25"/>
    <row r="90" s="59" customFormat="1" x14ac:dyDescent="0.25"/>
    <row r="91" s="59" customFormat="1" x14ac:dyDescent="0.25"/>
    <row r="92" s="59" customFormat="1" x14ac:dyDescent="0.25"/>
    <row r="93" s="59" customFormat="1" x14ac:dyDescent="0.25"/>
    <row r="94" s="59" customFormat="1" x14ac:dyDescent="0.25"/>
    <row r="95" s="59" customFormat="1" x14ac:dyDescent="0.25"/>
    <row r="96" s="59" customFormat="1" x14ac:dyDescent="0.25"/>
    <row r="97" s="59" customFormat="1" x14ac:dyDescent="0.25"/>
    <row r="98" s="59" customFormat="1" x14ac:dyDescent="0.25"/>
    <row r="99" s="59" customFormat="1" x14ac:dyDescent="0.25"/>
    <row r="100" s="59" customFormat="1" x14ac:dyDescent="0.25"/>
    <row r="101" s="59" customFormat="1" x14ac:dyDescent="0.25"/>
    <row r="102" s="59" customFormat="1" x14ac:dyDescent="0.25"/>
    <row r="103" s="59" customFormat="1" x14ac:dyDescent="0.25"/>
    <row r="104" s="59" customFormat="1" x14ac:dyDescent="0.25"/>
    <row r="105" s="59" customFormat="1" x14ac:dyDescent="0.25"/>
    <row r="106" s="59" customFormat="1" x14ac:dyDescent="0.25"/>
    <row r="107" s="59" customFormat="1" x14ac:dyDescent="0.25"/>
    <row r="108" s="59" customFormat="1" x14ac:dyDescent="0.25"/>
    <row r="109" s="59" customFormat="1" x14ac:dyDescent="0.25"/>
    <row r="110" s="59" customFormat="1" x14ac:dyDescent="0.25"/>
    <row r="111" s="59" customFormat="1" x14ac:dyDescent="0.25"/>
    <row r="112" s="59" customFormat="1" x14ac:dyDescent="0.25"/>
    <row r="113" s="59" customFormat="1" x14ac:dyDescent="0.25"/>
    <row r="114" s="59" customFormat="1" x14ac:dyDescent="0.25"/>
    <row r="115" s="59" customFormat="1" x14ac:dyDescent="0.25"/>
    <row r="116" s="59" customFormat="1" x14ac:dyDescent="0.25"/>
    <row r="117" s="59" customFormat="1" x14ac:dyDescent="0.25"/>
    <row r="118" s="59" customFormat="1" x14ac:dyDescent="0.25"/>
    <row r="119" s="59" customFormat="1" x14ac:dyDescent="0.25"/>
    <row r="120" s="59" customFormat="1" x14ac:dyDescent="0.25"/>
    <row r="121" s="59" customFormat="1" x14ac:dyDescent="0.25"/>
    <row r="122" s="59" customFormat="1" x14ac:dyDescent="0.25"/>
    <row r="123" s="59" customFormat="1" x14ac:dyDescent="0.25"/>
    <row r="124" s="59" customFormat="1" x14ac:dyDescent="0.25"/>
    <row r="125" s="59" customFormat="1" x14ac:dyDescent="0.25"/>
    <row r="126" s="59" customFormat="1" x14ac:dyDescent="0.25"/>
    <row r="127" s="59" customFormat="1" x14ac:dyDescent="0.25"/>
    <row r="128" s="59" customFormat="1" x14ac:dyDescent="0.25"/>
    <row r="129" s="59" customFormat="1" x14ac:dyDescent="0.25"/>
    <row r="130" s="59" customFormat="1" x14ac:dyDescent="0.25"/>
    <row r="131" s="59" customFormat="1" x14ac:dyDescent="0.25"/>
    <row r="132" s="59" customFormat="1" x14ac:dyDescent="0.25"/>
    <row r="133" s="59" customFormat="1" x14ac:dyDescent="0.25"/>
    <row r="134" s="59" customFormat="1" x14ac:dyDescent="0.25"/>
    <row r="135" s="59" customFormat="1" x14ac:dyDescent="0.25"/>
    <row r="136" s="59" customFormat="1" x14ac:dyDescent="0.25"/>
    <row r="137" s="59" customFormat="1" x14ac:dyDescent="0.25"/>
    <row r="138" s="59" customFormat="1" x14ac:dyDescent="0.25"/>
    <row r="139" s="59" customFormat="1" x14ac:dyDescent="0.25"/>
    <row r="140" s="59" customFormat="1" x14ac:dyDescent="0.25"/>
    <row r="141" s="59" customFormat="1" x14ac:dyDescent="0.25"/>
    <row r="142" s="59" customFormat="1" x14ac:dyDescent="0.25"/>
    <row r="143" s="59" customFormat="1" x14ac:dyDescent="0.25"/>
    <row r="144" s="59" customFormat="1" x14ac:dyDescent="0.25"/>
    <row r="145" s="59" customFormat="1" x14ac:dyDescent="0.25"/>
    <row r="146" s="59" customFormat="1" x14ac:dyDescent="0.25"/>
    <row r="147" s="59" customFormat="1" x14ac:dyDescent="0.25"/>
    <row r="148" s="59" customFormat="1" x14ac:dyDescent="0.25"/>
    <row r="149" s="59" customFormat="1" x14ac:dyDescent="0.25"/>
    <row r="150" s="59" customFormat="1" x14ac:dyDescent="0.25"/>
    <row r="151" s="59" customFormat="1" x14ac:dyDescent="0.25"/>
    <row r="152" s="59" customFormat="1" x14ac:dyDescent="0.25"/>
    <row r="153" s="59" customFormat="1" x14ac:dyDescent="0.25"/>
    <row r="154" s="59" customFormat="1" x14ac:dyDescent="0.25"/>
    <row r="155" s="59" customFormat="1" x14ac:dyDescent="0.25"/>
    <row r="156" s="59" customFormat="1" x14ac:dyDescent="0.25"/>
    <row r="157" s="59" customFormat="1" x14ac:dyDescent="0.25"/>
    <row r="158" s="59" customFormat="1" x14ac:dyDescent="0.25"/>
    <row r="159" s="59" customFormat="1" x14ac:dyDescent="0.25"/>
    <row r="160" s="59" customFormat="1" x14ac:dyDescent="0.25"/>
    <row r="161" s="59" customFormat="1" x14ac:dyDescent="0.25"/>
    <row r="162" s="59" customFormat="1" x14ac:dyDescent="0.25"/>
    <row r="163" s="59" customFormat="1" x14ac:dyDescent="0.25"/>
    <row r="164" s="59" customFormat="1" x14ac:dyDescent="0.25"/>
    <row r="165" s="59" customFormat="1" x14ac:dyDescent="0.25"/>
    <row r="166" s="59" customFormat="1" x14ac:dyDescent="0.25"/>
    <row r="167" s="59" customFormat="1" x14ac:dyDescent="0.25"/>
    <row r="168" s="59" customFormat="1" x14ac:dyDescent="0.25"/>
    <row r="169" s="59" customFormat="1" x14ac:dyDescent="0.25"/>
    <row r="170" s="59" customFormat="1" x14ac:dyDescent="0.25"/>
    <row r="171" s="59" customFormat="1" x14ac:dyDescent="0.25"/>
    <row r="172" s="59" customFormat="1" x14ac:dyDescent="0.25"/>
    <row r="173" s="59" customFormat="1" x14ac:dyDescent="0.25"/>
    <row r="174" s="59" customFormat="1" x14ac:dyDescent="0.25"/>
    <row r="175" s="59" customFormat="1" x14ac:dyDescent="0.25"/>
    <row r="176" s="59" customFormat="1" x14ac:dyDescent="0.25"/>
    <row r="177" s="59" customFormat="1" x14ac:dyDescent="0.25"/>
    <row r="178" s="59" customFormat="1" x14ac:dyDescent="0.25"/>
    <row r="179" s="59" customFormat="1" x14ac:dyDescent="0.25"/>
    <row r="180" s="59" customFormat="1" x14ac:dyDescent="0.25"/>
  </sheetData>
  <mergeCells count="2">
    <mergeCell ref="B20:L20"/>
    <mergeCell ref="A18:M19"/>
  </mergeCells>
  <pageMargins left="0.45" right="0.2" top="0.75" bottom="0.75" header="0.3" footer="0.3"/>
  <pageSetup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E11CD8-FB8F-4636-A44C-78AEA20EF02D}">
  <sheetPr>
    <pageSetUpPr fitToPage="1"/>
  </sheetPr>
  <dimension ref="A1:AH83"/>
  <sheetViews>
    <sheetView tabSelected="1" topLeftCell="A38" workbookViewId="0">
      <selection activeCell="I52" sqref="I52"/>
    </sheetView>
  </sheetViews>
  <sheetFormatPr defaultRowHeight="15" x14ac:dyDescent="0.25"/>
  <cols>
    <col min="1" max="1" width="26.5703125" customWidth="1"/>
    <col min="2" max="2" width="2" customWidth="1"/>
    <col min="3" max="3" width="9.42578125" customWidth="1"/>
    <col min="4" max="4" width="2" customWidth="1"/>
    <col min="5" max="5" width="9.5703125" customWidth="1"/>
    <col min="6" max="6" width="2" customWidth="1"/>
    <col min="7" max="7" width="10.7109375" customWidth="1"/>
    <col min="8" max="8" width="2" customWidth="1"/>
    <col min="9" max="9" width="10" customWidth="1"/>
    <col min="10" max="10" width="2" customWidth="1"/>
    <col min="11" max="11" width="9.5703125" customWidth="1"/>
    <col min="12" max="12" width="2" customWidth="1"/>
    <col min="13" max="13" width="10.5703125" customWidth="1"/>
    <col min="14" max="14" width="2" customWidth="1"/>
    <col min="15" max="15" width="9.85546875" customWidth="1"/>
    <col min="16" max="16" width="2" customWidth="1"/>
    <col min="17" max="17" width="10.28515625" customWidth="1"/>
    <col min="18" max="18" width="2" customWidth="1"/>
    <col min="19" max="19" width="9.42578125" customWidth="1"/>
    <col min="20" max="20" width="2" customWidth="1"/>
    <col min="21" max="21" width="9.5703125" customWidth="1"/>
    <col min="22" max="22" width="2" customWidth="1"/>
    <col min="23" max="23" width="10.5703125" customWidth="1"/>
    <col min="24" max="24" width="2" customWidth="1"/>
    <col min="25" max="25" width="11" customWidth="1"/>
    <col min="26" max="26" width="2" customWidth="1"/>
    <col min="27" max="27" width="9.42578125" customWidth="1"/>
    <col min="28" max="28" width="2" customWidth="1"/>
    <col min="29" max="29" width="10" customWidth="1"/>
    <col min="30" max="30" width="2" customWidth="1"/>
    <col min="31" max="31" width="10" customWidth="1"/>
    <col min="32" max="32" width="10.5703125" customWidth="1"/>
  </cols>
  <sheetData>
    <row r="1" spans="1:34" ht="57.75" customHeight="1" x14ac:dyDescent="0.25">
      <c r="A1" s="299"/>
      <c r="B1" s="300"/>
      <c r="C1" s="300"/>
      <c r="D1" s="300"/>
      <c r="E1" s="300"/>
      <c r="F1" s="300"/>
      <c r="G1" s="300"/>
      <c r="H1" s="300"/>
      <c r="I1" s="300"/>
      <c r="J1" s="300"/>
      <c r="K1" s="300"/>
      <c r="L1" s="300"/>
      <c r="M1" s="300"/>
      <c r="N1" s="300"/>
      <c r="O1" s="300"/>
      <c r="P1" s="300"/>
      <c r="Q1" s="300"/>
      <c r="R1" s="300"/>
      <c r="S1" s="300"/>
      <c r="T1" s="300"/>
      <c r="U1" s="300"/>
      <c r="V1" s="300"/>
      <c r="W1" s="300"/>
      <c r="X1" s="300"/>
      <c r="Y1" s="300"/>
      <c r="Z1" s="300"/>
      <c r="AA1" s="300"/>
      <c r="AB1" s="300"/>
      <c r="AC1" s="300"/>
      <c r="AD1" s="300"/>
      <c r="AE1" s="301"/>
      <c r="AF1" s="1"/>
    </row>
    <row r="2" spans="1:34" ht="21.75" customHeight="1" x14ac:dyDescent="0.25">
      <c r="A2" s="302" t="s">
        <v>3</v>
      </c>
      <c r="B2" s="303"/>
      <c r="C2" s="303"/>
      <c r="D2" s="303"/>
      <c r="E2" s="303"/>
      <c r="F2" s="303"/>
      <c r="G2" s="303"/>
      <c r="H2" s="303"/>
      <c r="I2" s="303"/>
      <c r="J2" s="303"/>
      <c r="K2" s="303"/>
      <c r="L2" s="303"/>
      <c r="M2" s="303"/>
      <c r="N2" s="303"/>
      <c r="O2" s="303"/>
      <c r="P2" s="303"/>
      <c r="Q2" s="303"/>
      <c r="R2" s="303"/>
      <c r="S2" s="303"/>
      <c r="T2" s="303"/>
      <c r="U2" s="303"/>
      <c r="V2" s="303"/>
      <c r="W2" s="303"/>
      <c r="X2" s="303"/>
      <c r="Y2" s="303"/>
      <c r="Z2" s="303"/>
      <c r="AA2" s="303"/>
      <c r="AB2" s="303"/>
      <c r="AC2" s="303"/>
      <c r="AD2" s="303"/>
      <c r="AE2" s="304"/>
      <c r="AF2" s="2"/>
    </row>
    <row r="3" spans="1:34" ht="23.25" customHeight="1" thickBot="1" x14ac:dyDescent="0.3">
      <c r="A3" s="305" t="s">
        <v>4</v>
      </c>
      <c r="B3" s="306"/>
      <c r="C3" s="306"/>
      <c r="D3" s="306"/>
      <c r="E3" s="306"/>
      <c r="F3" s="306"/>
      <c r="G3" s="306"/>
      <c r="H3" s="306"/>
      <c r="I3" s="306"/>
      <c r="J3" s="306"/>
      <c r="K3" s="306"/>
      <c r="L3" s="306"/>
      <c r="M3" s="306"/>
      <c r="N3" s="306"/>
      <c r="O3" s="306"/>
      <c r="P3" s="306"/>
      <c r="Q3" s="306"/>
      <c r="R3" s="306"/>
      <c r="S3" s="306"/>
      <c r="T3" s="306"/>
      <c r="U3" s="306"/>
      <c r="V3" s="306"/>
      <c r="W3" s="306"/>
      <c r="X3" s="306"/>
      <c r="Y3" s="306"/>
      <c r="Z3" s="306"/>
      <c r="AA3" s="306"/>
      <c r="AB3" s="306"/>
      <c r="AC3" s="306"/>
      <c r="AD3" s="306"/>
      <c r="AE3" s="307"/>
      <c r="AF3" s="2"/>
    </row>
    <row r="4" spans="1:34" x14ac:dyDescent="0.25">
      <c r="A4" s="59"/>
      <c r="B4" s="59"/>
      <c r="C4" s="59"/>
      <c r="D4" s="59"/>
      <c r="E4" s="59"/>
      <c r="F4" s="59"/>
      <c r="G4" s="59"/>
      <c r="H4" s="59"/>
      <c r="I4" s="59"/>
      <c r="J4" s="59"/>
      <c r="K4" s="59"/>
      <c r="L4" s="59"/>
      <c r="M4" s="59"/>
      <c r="N4" s="59"/>
      <c r="O4" s="59"/>
      <c r="P4" s="59"/>
      <c r="Q4" s="59"/>
      <c r="R4" s="59"/>
      <c r="S4" s="59"/>
      <c r="T4" s="59"/>
      <c r="U4" s="59"/>
      <c r="V4" s="59"/>
      <c r="W4" s="59"/>
      <c r="X4" s="59"/>
      <c r="Y4" s="59"/>
      <c r="Z4" s="59"/>
      <c r="AA4" s="59"/>
      <c r="AB4" s="59"/>
      <c r="AC4" s="59"/>
      <c r="AD4" s="59"/>
      <c r="AE4" s="59"/>
    </row>
    <row r="5" spans="1:34" ht="15.75" x14ac:dyDescent="0.25">
      <c r="A5" s="78" t="s">
        <v>5</v>
      </c>
      <c r="B5" s="69"/>
      <c r="C5" s="70">
        <v>1</v>
      </c>
      <c r="D5" s="71"/>
      <c r="E5" s="70">
        <v>2</v>
      </c>
      <c r="F5" s="71"/>
      <c r="G5" s="70">
        <v>3</v>
      </c>
      <c r="H5" s="71"/>
      <c r="I5" s="70">
        <v>4</v>
      </c>
      <c r="J5" s="71"/>
      <c r="K5" s="70">
        <v>5</v>
      </c>
      <c r="L5" s="71"/>
      <c r="M5" s="70">
        <v>6</v>
      </c>
      <c r="N5" s="71"/>
      <c r="O5" s="70">
        <v>7</v>
      </c>
      <c r="P5" s="71"/>
      <c r="Q5" s="70">
        <v>8</v>
      </c>
      <c r="R5" s="71"/>
      <c r="S5" s="70">
        <v>9</v>
      </c>
      <c r="T5" s="71"/>
      <c r="U5" s="70">
        <v>10</v>
      </c>
      <c r="V5" s="71"/>
      <c r="W5" s="70">
        <v>11</v>
      </c>
      <c r="X5" s="71"/>
      <c r="Y5" s="70">
        <v>12</v>
      </c>
      <c r="Z5" s="72"/>
      <c r="AA5" s="73">
        <v>13</v>
      </c>
      <c r="AB5" s="72"/>
      <c r="AC5" s="73">
        <v>14</v>
      </c>
      <c r="AD5" s="74"/>
      <c r="AE5" s="73">
        <v>15</v>
      </c>
      <c r="AF5" s="3"/>
    </row>
    <row r="6" spans="1:34" ht="15.75" x14ac:dyDescent="0.25">
      <c r="A6" s="298" t="s">
        <v>6</v>
      </c>
      <c r="B6" s="298"/>
      <c r="C6" s="298"/>
      <c r="D6" s="298"/>
      <c r="E6" s="298"/>
      <c r="F6" s="298"/>
      <c r="G6" s="298"/>
      <c r="H6" s="298"/>
      <c r="I6" s="298"/>
      <c r="J6" s="298"/>
      <c r="K6" s="298"/>
      <c r="L6" s="298"/>
      <c r="M6" s="298"/>
      <c r="N6" s="298"/>
      <c r="O6" s="298"/>
      <c r="P6" s="298"/>
      <c r="Q6" s="298"/>
      <c r="R6" s="298"/>
      <c r="S6" s="298"/>
      <c r="T6" s="298"/>
      <c r="U6" s="298"/>
      <c r="V6" s="298"/>
      <c r="W6" s="298"/>
      <c r="X6" s="298"/>
      <c r="Y6" s="298"/>
      <c r="Z6" s="298"/>
      <c r="AA6" s="298"/>
      <c r="AB6" s="298"/>
      <c r="AC6" s="298"/>
      <c r="AD6" s="298"/>
      <c r="AE6" s="298"/>
      <c r="AG6" s="5"/>
      <c r="AH6" s="5"/>
    </row>
    <row r="7" spans="1:34" x14ac:dyDescent="0.25">
      <c r="A7" s="238" t="s">
        <v>7</v>
      </c>
      <c r="B7" s="93"/>
      <c r="C7" s="239">
        <v>259</v>
      </c>
      <c r="D7" s="239"/>
      <c r="E7" s="240">
        <f>SUM(C7*2)</f>
        <v>518</v>
      </c>
      <c r="F7" s="240"/>
      <c r="G7" s="240">
        <f>SUM(C7*3)</f>
        <v>777</v>
      </c>
      <c r="H7" s="240"/>
      <c r="I7" s="240">
        <f>SUM(C7*4)</f>
        <v>1036</v>
      </c>
      <c r="J7" s="240"/>
      <c r="K7" s="240">
        <f>SUM(C7*5)</f>
        <v>1295</v>
      </c>
      <c r="L7" s="240"/>
      <c r="M7" s="240">
        <f>SUM(C7*6)</f>
        <v>1554</v>
      </c>
      <c r="N7" s="240"/>
      <c r="O7" s="240">
        <f>SUM(C7*7)</f>
        <v>1813</v>
      </c>
      <c r="P7" s="240"/>
      <c r="Q7" s="240">
        <f>SUM(C7*8)</f>
        <v>2072</v>
      </c>
      <c r="R7" s="240"/>
      <c r="S7" s="240">
        <f>SUM(C7*9)</f>
        <v>2331</v>
      </c>
      <c r="T7" s="240"/>
      <c r="U7" s="240">
        <f>SUM(C7*10)</f>
        <v>2590</v>
      </c>
      <c r="V7" s="240"/>
      <c r="W7" s="240">
        <f>SUM(C7*11)</f>
        <v>2849</v>
      </c>
      <c r="X7" s="240"/>
      <c r="Y7" s="240">
        <f>SUM(C7*12)-0</f>
        <v>3108</v>
      </c>
      <c r="Z7" s="93"/>
      <c r="AA7" s="240">
        <f>SUM(C7*13)</f>
        <v>3367</v>
      </c>
      <c r="AB7" s="240"/>
      <c r="AC7" s="240">
        <f>SUM(C7*14)</f>
        <v>3626</v>
      </c>
      <c r="AD7" s="240"/>
      <c r="AE7" s="240">
        <f>SUM(C7*15)</f>
        <v>3885</v>
      </c>
      <c r="AF7" s="5"/>
    </row>
    <row r="8" spans="1:34" x14ac:dyDescent="0.25">
      <c r="A8" s="93" t="s">
        <v>8</v>
      </c>
      <c r="B8" s="93"/>
      <c r="C8" s="239">
        <v>40.03</v>
      </c>
      <c r="D8" s="239"/>
      <c r="E8" s="240">
        <f>SUM(C8*2)</f>
        <v>80.06</v>
      </c>
      <c r="F8" s="240"/>
      <c r="G8" s="240">
        <f>SUM(C8*3)</f>
        <v>120.09</v>
      </c>
      <c r="H8" s="240"/>
      <c r="I8" s="240">
        <f>SUM(C8*4)</f>
        <v>160.12</v>
      </c>
      <c r="J8" s="240"/>
      <c r="K8" s="240">
        <f>SUM(C8*5)</f>
        <v>200.15</v>
      </c>
      <c r="L8" s="240"/>
      <c r="M8" s="240">
        <f>SUM(C8*6)</f>
        <v>240.18</v>
      </c>
      <c r="N8" s="240"/>
      <c r="O8" s="240">
        <f>SUM(C8*7)</f>
        <v>280.21000000000004</v>
      </c>
      <c r="P8" s="240"/>
      <c r="Q8" s="240">
        <f>SUM(C8*8)</f>
        <v>320.24</v>
      </c>
      <c r="R8" s="240"/>
      <c r="S8" s="240">
        <f>SUM(C8*9)</f>
        <v>360.27</v>
      </c>
      <c r="T8" s="240"/>
      <c r="U8" s="240">
        <f>SUM(C8*10)</f>
        <v>400.3</v>
      </c>
      <c r="V8" s="240"/>
      <c r="W8" s="240">
        <f>SUM(C8*11)</f>
        <v>440.33000000000004</v>
      </c>
      <c r="X8" s="240"/>
      <c r="Y8" s="240">
        <f>SUM(C8*12)</f>
        <v>480.36</v>
      </c>
      <c r="Z8" s="93"/>
      <c r="AA8" s="240">
        <v>480.36</v>
      </c>
      <c r="AB8" s="93"/>
      <c r="AC8" s="240">
        <v>480.36</v>
      </c>
      <c r="AD8" s="240"/>
      <c r="AE8" s="240">
        <v>480.36</v>
      </c>
      <c r="AF8" s="5"/>
    </row>
    <row r="9" spans="1:34" x14ac:dyDescent="0.25">
      <c r="A9" s="93" t="s">
        <v>9</v>
      </c>
      <c r="B9" s="93"/>
      <c r="C9" s="239">
        <v>23.11</v>
      </c>
      <c r="D9" s="239"/>
      <c r="E9" s="240">
        <f>SUM(C9*2)</f>
        <v>46.22</v>
      </c>
      <c r="F9" s="240"/>
      <c r="G9" s="240">
        <f>SUM(C9*3)</f>
        <v>69.33</v>
      </c>
      <c r="H9" s="240"/>
      <c r="I9" s="240">
        <f>SUM(C9*4)</f>
        <v>92.44</v>
      </c>
      <c r="J9" s="240"/>
      <c r="K9" s="240">
        <f>SUM(C9*5)</f>
        <v>115.55</v>
      </c>
      <c r="L9" s="240"/>
      <c r="M9" s="240">
        <f>SUM(C9*6)</f>
        <v>138.66</v>
      </c>
      <c r="N9" s="240"/>
      <c r="O9" s="240">
        <f>SUM(C9*7)</f>
        <v>161.76999999999998</v>
      </c>
      <c r="P9" s="240"/>
      <c r="Q9" s="240">
        <f>SUM(C9*8)</f>
        <v>184.88</v>
      </c>
      <c r="R9" s="240"/>
      <c r="S9" s="240">
        <f>SUM(C9*9)</f>
        <v>207.99</v>
      </c>
      <c r="T9" s="240"/>
      <c r="U9" s="240">
        <f>SUM(C9*10)</f>
        <v>231.1</v>
      </c>
      <c r="V9" s="240"/>
      <c r="W9" s="240">
        <f>SUM(C9*11)</f>
        <v>254.20999999999998</v>
      </c>
      <c r="X9" s="240"/>
      <c r="Y9" s="240">
        <f>SUM(C9*12)</f>
        <v>277.32</v>
      </c>
      <c r="Z9" s="93"/>
      <c r="AA9" s="240">
        <f>Y9</f>
        <v>277.32</v>
      </c>
      <c r="AB9" s="93"/>
      <c r="AC9" s="240">
        <f>AA9</f>
        <v>277.32</v>
      </c>
      <c r="AD9" s="240"/>
      <c r="AE9" s="240">
        <f>AA9</f>
        <v>277.32</v>
      </c>
      <c r="AF9" s="5"/>
    </row>
    <row r="10" spans="1:34" x14ac:dyDescent="0.25">
      <c r="A10" s="93" t="s">
        <v>10</v>
      </c>
      <c r="B10" s="93"/>
      <c r="C10" s="239">
        <v>5.5</v>
      </c>
      <c r="D10" s="239"/>
      <c r="E10" s="240">
        <f>SUM(C10*2)</f>
        <v>11</v>
      </c>
      <c r="F10" s="240"/>
      <c r="G10" s="240">
        <f>SUM(C10*3)</f>
        <v>16.5</v>
      </c>
      <c r="H10" s="240"/>
      <c r="I10" s="240">
        <f>SUM(C10*4)</f>
        <v>22</v>
      </c>
      <c r="J10" s="240"/>
      <c r="K10" s="240">
        <f>SUM(C10*5)</f>
        <v>27.5</v>
      </c>
      <c r="L10" s="240"/>
      <c r="M10" s="240">
        <f>SUM(C10*6)</f>
        <v>33</v>
      </c>
      <c r="N10" s="240"/>
      <c r="O10" s="240">
        <f>SUM(C10*7)</f>
        <v>38.5</v>
      </c>
      <c r="P10" s="240"/>
      <c r="Q10" s="240">
        <f>SUM(C10*8)</f>
        <v>44</v>
      </c>
      <c r="R10" s="240"/>
      <c r="S10" s="240">
        <f>SUM(C10*9)</f>
        <v>49.5</v>
      </c>
      <c r="T10" s="240"/>
      <c r="U10" s="240">
        <f>SUM(C10*10)</f>
        <v>55</v>
      </c>
      <c r="V10" s="240"/>
      <c r="W10" s="240">
        <f>SUM(C10*11)</f>
        <v>60.5</v>
      </c>
      <c r="X10" s="240"/>
      <c r="Y10" s="240">
        <f>SUM(C10*12)</f>
        <v>66</v>
      </c>
      <c r="Z10" s="93"/>
      <c r="AA10" s="240">
        <v>66</v>
      </c>
      <c r="AB10" s="93"/>
      <c r="AC10" s="240">
        <v>66</v>
      </c>
      <c r="AD10" s="240"/>
      <c r="AE10" s="240">
        <v>66</v>
      </c>
      <c r="AF10" s="5"/>
    </row>
    <row r="11" spans="1:34" x14ac:dyDescent="0.25">
      <c r="A11" s="93" t="s">
        <v>11</v>
      </c>
      <c r="B11" s="93"/>
      <c r="C11" s="241">
        <v>0.04</v>
      </c>
      <c r="D11" s="239"/>
      <c r="E11" s="242">
        <f>SUM(C11*2)</f>
        <v>0.08</v>
      </c>
      <c r="F11" s="240"/>
      <c r="G11" s="242">
        <f>SUM(C11*3)</f>
        <v>0.12</v>
      </c>
      <c r="H11" s="240"/>
      <c r="I11" s="242">
        <f>SUM(C11*4)</f>
        <v>0.16</v>
      </c>
      <c r="J11" s="240"/>
      <c r="K11" s="242">
        <f>SUM(C11*5)</f>
        <v>0.2</v>
      </c>
      <c r="L11" s="240"/>
      <c r="M11" s="242">
        <f>SUM(C11*6)</f>
        <v>0.24</v>
      </c>
      <c r="N11" s="240"/>
      <c r="O11" s="242">
        <f>SUM(C11*7)</f>
        <v>0.28000000000000003</v>
      </c>
      <c r="P11" s="240"/>
      <c r="Q11" s="242">
        <f>SUM(C11*8)</f>
        <v>0.32</v>
      </c>
      <c r="R11" s="240"/>
      <c r="S11" s="242">
        <f>SUM(C11*9)</f>
        <v>0.36</v>
      </c>
      <c r="T11" s="240"/>
      <c r="U11" s="242">
        <f>SUM(C11*10)</f>
        <v>0.4</v>
      </c>
      <c r="V11" s="240"/>
      <c r="W11" s="242">
        <f>SUM(C11*11)</f>
        <v>0.44</v>
      </c>
      <c r="X11" s="240"/>
      <c r="Y11" s="242">
        <f>SUM(C11*12)</f>
        <v>0.48</v>
      </c>
      <c r="Z11" s="93"/>
      <c r="AA11" s="242">
        <v>0.48</v>
      </c>
      <c r="AB11" s="93"/>
      <c r="AC11" s="242">
        <v>0.48</v>
      </c>
      <c r="AD11" s="242"/>
      <c r="AE11" s="242">
        <v>0.48</v>
      </c>
      <c r="AF11" s="5"/>
    </row>
    <row r="12" spans="1:34" x14ac:dyDescent="0.25">
      <c r="A12" s="93"/>
      <c r="B12" s="93"/>
      <c r="C12" s="240">
        <f>SUM(C7:C11)</f>
        <v>327.68</v>
      </c>
      <c r="D12" s="240"/>
      <c r="E12" s="240">
        <f>SUM(E7:E11)</f>
        <v>655.36</v>
      </c>
      <c r="F12" s="240"/>
      <c r="G12" s="240">
        <f>SUM(G7:G11)</f>
        <v>983.04000000000008</v>
      </c>
      <c r="H12" s="240"/>
      <c r="I12" s="240">
        <f>SUM(I7:I11)</f>
        <v>1310.72</v>
      </c>
      <c r="J12" s="240"/>
      <c r="K12" s="240">
        <f>SUM(K7:K11)</f>
        <v>1638.4</v>
      </c>
      <c r="L12" s="240"/>
      <c r="M12" s="240">
        <f>SUM(M7:M11)</f>
        <v>1966.0800000000002</v>
      </c>
      <c r="N12" s="240"/>
      <c r="O12" s="240">
        <f>SUM(O7:O11)</f>
        <v>2293.7600000000002</v>
      </c>
      <c r="P12" s="240"/>
      <c r="Q12" s="240">
        <f>SUM(Q7:Q11)</f>
        <v>2621.44</v>
      </c>
      <c r="R12" s="240"/>
      <c r="S12" s="240">
        <f>SUM(S7:S11)</f>
        <v>2949.1200000000003</v>
      </c>
      <c r="T12" s="240"/>
      <c r="U12" s="240">
        <f>SUM(U7:U11)</f>
        <v>3276.8</v>
      </c>
      <c r="V12" s="240"/>
      <c r="W12" s="240">
        <f>SUM(W7:W11)</f>
        <v>3604.48</v>
      </c>
      <c r="X12" s="240"/>
      <c r="Y12" s="240">
        <f>SUM(Y7:Y11)</f>
        <v>3932.1600000000003</v>
      </c>
      <c r="Z12" s="93"/>
      <c r="AA12" s="240">
        <f>SUM(AA7:AA11)</f>
        <v>4191.16</v>
      </c>
      <c r="AB12" s="93"/>
      <c r="AC12" s="240">
        <f>SUM(AC7:AC11)</f>
        <v>4450.1599999999989</v>
      </c>
      <c r="AD12" s="240"/>
      <c r="AE12" s="240">
        <f>SUM(AE7:AE11)</f>
        <v>4709.1599999999989</v>
      </c>
      <c r="AF12" s="5"/>
    </row>
    <row r="13" spans="1:34" x14ac:dyDescent="0.25">
      <c r="A13" s="59"/>
      <c r="B13" s="59"/>
      <c r="C13" s="59"/>
      <c r="D13" s="59"/>
      <c r="E13" s="59"/>
      <c r="F13" s="59"/>
      <c r="G13" s="59"/>
      <c r="H13" s="59"/>
      <c r="I13" s="59"/>
      <c r="J13" s="59"/>
      <c r="K13" s="59"/>
      <c r="L13" s="59"/>
      <c r="M13" s="59"/>
      <c r="N13" s="59"/>
      <c r="O13" s="59"/>
      <c r="P13" s="59"/>
      <c r="Q13" s="59"/>
      <c r="R13" s="59"/>
      <c r="S13" s="59"/>
      <c r="T13" s="59"/>
      <c r="U13" s="59"/>
      <c r="V13" s="59"/>
      <c r="W13" s="59"/>
      <c r="X13" s="59"/>
      <c r="Y13" s="59"/>
      <c r="Z13" s="59"/>
      <c r="AA13" s="75"/>
      <c r="AB13" s="59"/>
      <c r="AC13" s="75"/>
      <c r="AD13" s="75"/>
      <c r="AE13" s="75"/>
      <c r="AF13" s="5"/>
    </row>
    <row r="14" spans="1:34" ht="15.75" x14ac:dyDescent="0.25">
      <c r="A14" s="298" t="s">
        <v>12</v>
      </c>
      <c r="B14" s="298"/>
      <c r="C14" s="298"/>
      <c r="D14" s="298"/>
      <c r="E14" s="298"/>
      <c r="F14" s="298"/>
      <c r="G14" s="298"/>
      <c r="H14" s="298"/>
      <c r="I14" s="298"/>
      <c r="J14" s="298"/>
      <c r="K14" s="298"/>
      <c r="L14" s="298"/>
      <c r="M14" s="298"/>
      <c r="N14" s="298"/>
      <c r="O14" s="298"/>
      <c r="P14" s="298"/>
      <c r="Q14" s="298"/>
      <c r="R14" s="298"/>
      <c r="S14" s="298"/>
      <c r="T14" s="298"/>
      <c r="U14" s="298"/>
      <c r="V14" s="298"/>
      <c r="W14" s="298"/>
      <c r="X14" s="298"/>
      <c r="Y14" s="298"/>
      <c r="Z14" s="298"/>
      <c r="AA14" s="298"/>
      <c r="AB14" s="298"/>
      <c r="AC14" s="298"/>
      <c r="AD14" s="298"/>
      <c r="AE14" s="298"/>
      <c r="AF14" s="5"/>
    </row>
    <row r="15" spans="1:34" x14ac:dyDescent="0.25">
      <c r="A15" s="238" t="s">
        <v>7</v>
      </c>
      <c r="B15" s="93"/>
      <c r="C15" s="239">
        <v>332</v>
      </c>
      <c r="D15" s="239"/>
      <c r="E15" s="240">
        <f>SUM(C15*2)</f>
        <v>664</v>
      </c>
      <c r="F15" s="240"/>
      <c r="G15" s="240">
        <f>SUM(C15*3)</f>
        <v>996</v>
      </c>
      <c r="H15" s="240"/>
      <c r="I15" s="240">
        <f>SUM(C15*4)</f>
        <v>1328</v>
      </c>
      <c r="J15" s="240"/>
      <c r="K15" s="240">
        <f>SUM(C15*5)</f>
        <v>1660</v>
      </c>
      <c r="L15" s="240"/>
      <c r="M15" s="240">
        <f>SUM(C15*6)</f>
        <v>1992</v>
      </c>
      <c r="N15" s="240"/>
      <c r="O15" s="240">
        <f>SUM(C15*7)</f>
        <v>2324</v>
      </c>
      <c r="P15" s="240"/>
      <c r="Q15" s="240">
        <f>SUM(C15*8)</f>
        <v>2656</v>
      </c>
      <c r="R15" s="240"/>
      <c r="S15" s="240">
        <f>SUM(C15*9)</f>
        <v>2988</v>
      </c>
      <c r="T15" s="240"/>
      <c r="U15" s="240">
        <f>SUM(C15*10)</f>
        <v>3320</v>
      </c>
      <c r="V15" s="240"/>
      <c r="W15" s="240">
        <f>SUM(C15*11)</f>
        <v>3652</v>
      </c>
      <c r="X15" s="240"/>
      <c r="Y15" s="240">
        <f>SUM(C15*12)-0</f>
        <v>3984</v>
      </c>
      <c r="Z15" s="93"/>
      <c r="AA15" s="240">
        <f>SUM(C15*13)</f>
        <v>4316</v>
      </c>
      <c r="AB15" s="240"/>
      <c r="AC15" s="240">
        <f>SUM(C15*14)</f>
        <v>4648</v>
      </c>
      <c r="AD15" s="240"/>
      <c r="AE15" s="240">
        <f>SUM(C15*15)</f>
        <v>4980</v>
      </c>
      <c r="AF15" s="5"/>
    </row>
    <row r="16" spans="1:34" x14ac:dyDescent="0.25">
      <c r="A16" s="93" t="s">
        <v>8</v>
      </c>
      <c r="B16" s="93"/>
      <c r="C16" s="239">
        <v>40.03</v>
      </c>
      <c r="D16" s="239"/>
      <c r="E16" s="240">
        <f>SUM(C16*2)</f>
        <v>80.06</v>
      </c>
      <c r="F16" s="240"/>
      <c r="G16" s="240">
        <f>SUM(C16*3)</f>
        <v>120.09</v>
      </c>
      <c r="H16" s="240"/>
      <c r="I16" s="240">
        <f>SUM(C16*4)</f>
        <v>160.12</v>
      </c>
      <c r="J16" s="240"/>
      <c r="K16" s="240">
        <f>SUM(C16*5)</f>
        <v>200.15</v>
      </c>
      <c r="L16" s="240"/>
      <c r="M16" s="240">
        <f>SUM(C16*6)</f>
        <v>240.18</v>
      </c>
      <c r="N16" s="240"/>
      <c r="O16" s="240">
        <f>SUM(C16*7)</f>
        <v>280.21000000000004</v>
      </c>
      <c r="P16" s="240"/>
      <c r="Q16" s="240">
        <f>SUM(C16*8)</f>
        <v>320.24</v>
      </c>
      <c r="R16" s="240"/>
      <c r="S16" s="240">
        <f>SUM(C16*9)</f>
        <v>360.27</v>
      </c>
      <c r="T16" s="240"/>
      <c r="U16" s="240">
        <f>SUM(C16*10)</f>
        <v>400.3</v>
      </c>
      <c r="V16" s="240"/>
      <c r="W16" s="240">
        <f>SUM(C16*11)</f>
        <v>440.33000000000004</v>
      </c>
      <c r="X16" s="240"/>
      <c r="Y16" s="240">
        <f>SUM(C16*12)</f>
        <v>480.36</v>
      </c>
      <c r="Z16" s="93"/>
      <c r="AA16" s="240">
        <v>480.36</v>
      </c>
      <c r="AB16" s="93"/>
      <c r="AC16" s="240">
        <v>480.36</v>
      </c>
      <c r="AD16" s="240"/>
      <c r="AE16" s="240">
        <v>480.36</v>
      </c>
      <c r="AF16" s="5"/>
    </row>
    <row r="17" spans="1:32" x14ac:dyDescent="0.25">
      <c r="A17" s="93" t="s">
        <v>9</v>
      </c>
      <c r="B17" s="93"/>
      <c r="C17" s="239">
        <v>23.11</v>
      </c>
      <c r="D17" s="239"/>
      <c r="E17" s="240">
        <f>SUM(C17*2)</f>
        <v>46.22</v>
      </c>
      <c r="F17" s="240"/>
      <c r="G17" s="240">
        <f>SUM(C17*3)</f>
        <v>69.33</v>
      </c>
      <c r="H17" s="240"/>
      <c r="I17" s="240">
        <f>SUM(C17*4)</f>
        <v>92.44</v>
      </c>
      <c r="J17" s="240"/>
      <c r="K17" s="240">
        <f>SUM(C17*5)</f>
        <v>115.55</v>
      </c>
      <c r="L17" s="240"/>
      <c r="M17" s="240">
        <f>SUM(C17*6)</f>
        <v>138.66</v>
      </c>
      <c r="N17" s="240"/>
      <c r="O17" s="240">
        <f>SUM(C17*7)</f>
        <v>161.76999999999998</v>
      </c>
      <c r="P17" s="240"/>
      <c r="Q17" s="240">
        <f>SUM(C17*8)</f>
        <v>184.88</v>
      </c>
      <c r="R17" s="240"/>
      <c r="S17" s="240">
        <f>SUM(C17*9)</f>
        <v>207.99</v>
      </c>
      <c r="T17" s="240"/>
      <c r="U17" s="240">
        <f>SUM(C17*10)</f>
        <v>231.1</v>
      </c>
      <c r="V17" s="240"/>
      <c r="W17" s="240">
        <f>SUM(C17*11)</f>
        <v>254.20999999999998</v>
      </c>
      <c r="X17" s="240"/>
      <c r="Y17" s="240">
        <f>SUM(C17*12)</f>
        <v>277.32</v>
      </c>
      <c r="Z17" s="93"/>
      <c r="AA17" s="240">
        <f>Y17</f>
        <v>277.32</v>
      </c>
      <c r="AB17" s="93"/>
      <c r="AC17" s="240">
        <f>AA17</f>
        <v>277.32</v>
      </c>
      <c r="AD17" s="240"/>
      <c r="AE17" s="240">
        <f>AC17</f>
        <v>277.32</v>
      </c>
      <c r="AF17" s="5"/>
    </row>
    <row r="18" spans="1:32" x14ac:dyDescent="0.25">
      <c r="A18" s="93" t="s">
        <v>10</v>
      </c>
      <c r="B18" s="93"/>
      <c r="C18" s="239">
        <v>5.5</v>
      </c>
      <c r="D18" s="239"/>
      <c r="E18" s="240">
        <f>SUM(C18*2)</f>
        <v>11</v>
      </c>
      <c r="F18" s="240"/>
      <c r="G18" s="240">
        <f>SUM(C18*3)</f>
        <v>16.5</v>
      </c>
      <c r="H18" s="240"/>
      <c r="I18" s="240">
        <f>SUM(C18*4)</f>
        <v>22</v>
      </c>
      <c r="J18" s="240"/>
      <c r="K18" s="240">
        <f>SUM(C18*5)</f>
        <v>27.5</v>
      </c>
      <c r="L18" s="240"/>
      <c r="M18" s="240">
        <f>SUM(C18*6)</f>
        <v>33</v>
      </c>
      <c r="N18" s="240"/>
      <c r="O18" s="240">
        <f>SUM(C18*7)</f>
        <v>38.5</v>
      </c>
      <c r="P18" s="240"/>
      <c r="Q18" s="240">
        <f>SUM(C18*8)</f>
        <v>44</v>
      </c>
      <c r="R18" s="240"/>
      <c r="S18" s="240">
        <f>SUM(C18*9)</f>
        <v>49.5</v>
      </c>
      <c r="T18" s="240"/>
      <c r="U18" s="240">
        <f>SUM(C18*10)</f>
        <v>55</v>
      </c>
      <c r="V18" s="240"/>
      <c r="W18" s="240">
        <f>SUM(C18*11)</f>
        <v>60.5</v>
      </c>
      <c r="X18" s="240"/>
      <c r="Y18" s="240">
        <f>SUM(C18*12)</f>
        <v>66</v>
      </c>
      <c r="Z18" s="93"/>
      <c r="AA18" s="240">
        <v>66</v>
      </c>
      <c r="AB18" s="93"/>
      <c r="AC18" s="240">
        <v>66</v>
      </c>
      <c r="AD18" s="240"/>
      <c r="AE18" s="240">
        <v>66</v>
      </c>
      <c r="AF18" s="5"/>
    </row>
    <row r="19" spans="1:32" x14ac:dyDescent="0.25">
      <c r="A19" s="93" t="s">
        <v>11</v>
      </c>
      <c r="B19" s="93"/>
      <c r="C19" s="241">
        <v>0.04</v>
      </c>
      <c r="D19" s="239"/>
      <c r="E19" s="242">
        <f>SUM(C19*2)</f>
        <v>0.08</v>
      </c>
      <c r="F19" s="240"/>
      <c r="G19" s="242">
        <f>SUM(C19*3)</f>
        <v>0.12</v>
      </c>
      <c r="H19" s="240"/>
      <c r="I19" s="242">
        <f>SUM(C19*4)</f>
        <v>0.16</v>
      </c>
      <c r="J19" s="240"/>
      <c r="K19" s="242">
        <f>SUM(C19*5)</f>
        <v>0.2</v>
      </c>
      <c r="L19" s="240"/>
      <c r="M19" s="242">
        <f>SUM(C19*6)</f>
        <v>0.24</v>
      </c>
      <c r="N19" s="240"/>
      <c r="O19" s="242">
        <f>SUM(C19*7)</f>
        <v>0.28000000000000003</v>
      </c>
      <c r="P19" s="240"/>
      <c r="Q19" s="242">
        <f>SUM(C19*8)</f>
        <v>0.32</v>
      </c>
      <c r="R19" s="240"/>
      <c r="S19" s="242">
        <f>SUM(C19*9)</f>
        <v>0.36</v>
      </c>
      <c r="T19" s="240"/>
      <c r="U19" s="242">
        <f>SUM(C19*10)</f>
        <v>0.4</v>
      </c>
      <c r="V19" s="240"/>
      <c r="W19" s="242">
        <f>SUM(C19*11)</f>
        <v>0.44</v>
      </c>
      <c r="X19" s="240"/>
      <c r="Y19" s="242">
        <f>SUM(C19*12)</f>
        <v>0.48</v>
      </c>
      <c r="Z19" s="93"/>
      <c r="AA19" s="242">
        <v>0.48</v>
      </c>
      <c r="AB19" s="93"/>
      <c r="AC19" s="242">
        <v>0.48</v>
      </c>
      <c r="AD19" s="240"/>
      <c r="AE19" s="242">
        <v>0.48</v>
      </c>
      <c r="AF19" s="5"/>
    </row>
    <row r="20" spans="1:32" x14ac:dyDescent="0.25">
      <c r="A20" s="93"/>
      <c r="B20" s="93"/>
      <c r="C20" s="240">
        <f>SUM(C15:C19)</f>
        <v>400.68</v>
      </c>
      <c r="D20" s="240"/>
      <c r="E20" s="240">
        <f>SUM(E15:E19)</f>
        <v>801.36</v>
      </c>
      <c r="F20" s="240"/>
      <c r="G20" s="240">
        <f>SUM(G15:G19)</f>
        <v>1202.0399999999997</v>
      </c>
      <c r="H20" s="240"/>
      <c r="I20" s="240">
        <f>SUM(I15:I19)</f>
        <v>1602.72</v>
      </c>
      <c r="J20" s="240"/>
      <c r="K20" s="240">
        <f>SUM(K15:K19)</f>
        <v>2003.4</v>
      </c>
      <c r="L20" s="240"/>
      <c r="M20" s="240">
        <f>SUM(M15:M19)</f>
        <v>2404.0799999999995</v>
      </c>
      <c r="N20" s="240"/>
      <c r="O20" s="240">
        <f>SUM(O15:O19)</f>
        <v>2804.76</v>
      </c>
      <c r="P20" s="240"/>
      <c r="Q20" s="240">
        <f>SUM(Q15:Q19)</f>
        <v>3205.44</v>
      </c>
      <c r="R20" s="240"/>
      <c r="S20" s="240">
        <f>SUM(S15:S19)</f>
        <v>3606.1200000000003</v>
      </c>
      <c r="T20" s="240"/>
      <c r="U20" s="240">
        <f>SUM(U15:U19)</f>
        <v>4006.8</v>
      </c>
      <c r="V20" s="240"/>
      <c r="W20" s="240">
        <f>SUM(W15:W19)</f>
        <v>4407.4799999999996</v>
      </c>
      <c r="X20" s="240"/>
      <c r="Y20" s="240">
        <f>SUM(Y15:Y19)</f>
        <v>4808.1599999999989</v>
      </c>
      <c r="Z20" s="93"/>
      <c r="AA20" s="240">
        <f>SUM(AA15:AA19)</f>
        <v>5140.1599999999989</v>
      </c>
      <c r="AB20" s="93"/>
      <c r="AC20" s="240">
        <f>SUM(AC15:AC19)</f>
        <v>5472.1599999999989</v>
      </c>
      <c r="AD20" s="240"/>
      <c r="AE20" s="240">
        <f>SUM(AE15:AE19)</f>
        <v>5804.1599999999989</v>
      </c>
      <c r="AF20" s="5"/>
    </row>
    <row r="21" spans="1:32" x14ac:dyDescent="0.25">
      <c r="A21" s="59"/>
      <c r="B21" s="59"/>
      <c r="C21" s="75"/>
      <c r="D21" s="75"/>
      <c r="E21" s="75"/>
      <c r="F21" s="75"/>
      <c r="G21" s="75"/>
      <c r="H21" s="75"/>
      <c r="I21" s="75"/>
      <c r="J21" s="75"/>
      <c r="K21" s="75"/>
      <c r="L21" s="75"/>
      <c r="M21" s="75"/>
      <c r="N21" s="75"/>
      <c r="O21" s="75"/>
      <c r="P21" s="75"/>
      <c r="Q21" s="75"/>
      <c r="R21" s="75"/>
      <c r="S21" s="75"/>
      <c r="T21" s="75"/>
      <c r="U21" s="75"/>
      <c r="V21" s="75"/>
      <c r="W21" s="75"/>
      <c r="X21" s="75"/>
      <c r="Y21" s="75"/>
      <c r="Z21" s="59"/>
      <c r="AA21" s="75"/>
      <c r="AB21" s="59"/>
      <c r="AC21" s="75"/>
      <c r="AD21" s="75"/>
      <c r="AE21" s="75"/>
      <c r="AF21" s="5"/>
    </row>
    <row r="22" spans="1:32" ht="15.75" x14ac:dyDescent="0.25">
      <c r="A22" s="298" t="s">
        <v>13</v>
      </c>
      <c r="B22" s="298"/>
      <c r="C22" s="298"/>
      <c r="D22" s="298"/>
      <c r="E22" s="298"/>
      <c r="F22" s="298"/>
      <c r="G22" s="298"/>
      <c r="H22" s="298"/>
      <c r="I22" s="298"/>
      <c r="J22" s="298"/>
      <c r="K22" s="298"/>
      <c r="L22" s="298"/>
      <c r="M22" s="298"/>
      <c r="N22" s="298"/>
      <c r="O22" s="298"/>
      <c r="P22" s="298"/>
      <c r="Q22" s="298"/>
      <c r="R22" s="298"/>
      <c r="S22" s="298"/>
      <c r="T22" s="298"/>
      <c r="U22" s="298"/>
      <c r="V22" s="298"/>
      <c r="W22" s="298"/>
      <c r="X22" s="298"/>
      <c r="Y22" s="298"/>
      <c r="Z22" s="298"/>
      <c r="AA22" s="298"/>
      <c r="AB22" s="298"/>
      <c r="AC22" s="298"/>
      <c r="AD22" s="298"/>
      <c r="AE22" s="298"/>
      <c r="AF22" s="5"/>
    </row>
    <row r="23" spans="1:32" x14ac:dyDescent="0.25">
      <c r="A23" s="238" t="s">
        <v>7</v>
      </c>
      <c r="B23" s="93"/>
      <c r="C23" s="243">
        <v>350</v>
      </c>
      <c r="D23" s="244"/>
      <c r="E23" s="240">
        <f>SUM(C23*2)</f>
        <v>700</v>
      </c>
      <c r="F23" s="240"/>
      <c r="G23" s="240">
        <f>SUM(C23*3)</f>
        <v>1050</v>
      </c>
      <c r="H23" s="240"/>
      <c r="I23" s="240">
        <f>SUM(C23*4)</f>
        <v>1400</v>
      </c>
      <c r="J23" s="240"/>
      <c r="K23" s="240">
        <f>SUM(C23*5)</f>
        <v>1750</v>
      </c>
      <c r="L23" s="240"/>
      <c r="M23" s="240">
        <f>SUM(C23*6)</f>
        <v>2100</v>
      </c>
      <c r="N23" s="240"/>
      <c r="O23" s="240">
        <f>SUM(C23*7)</f>
        <v>2450</v>
      </c>
      <c r="P23" s="240"/>
      <c r="Q23" s="240">
        <f>SUM(C23*8)</f>
        <v>2800</v>
      </c>
      <c r="R23" s="240"/>
      <c r="S23" s="240">
        <f>SUM(C23*9)</f>
        <v>3150</v>
      </c>
      <c r="T23" s="240"/>
      <c r="U23" s="240">
        <f>SUM(C23*10)</f>
        <v>3500</v>
      </c>
      <c r="V23" s="240"/>
      <c r="W23" s="240">
        <f>SUM(C23*11)</f>
        <v>3850</v>
      </c>
      <c r="X23" s="240"/>
      <c r="Y23" s="240">
        <f>SUM(C23*12)</f>
        <v>4200</v>
      </c>
      <c r="Z23" s="93"/>
      <c r="AA23" s="240">
        <f>SUM(C23*13)</f>
        <v>4550</v>
      </c>
      <c r="AB23" s="93"/>
      <c r="AC23" s="240">
        <f>SUM(C23*14)</f>
        <v>4900</v>
      </c>
      <c r="AD23" s="240"/>
      <c r="AE23" s="240">
        <f>SUM(C23*15)</f>
        <v>5250</v>
      </c>
      <c r="AF23" s="5"/>
    </row>
    <row r="24" spans="1:32" x14ac:dyDescent="0.25">
      <c r="A24" s="93" t="s">
        <v>9</v>
      </c>
      <c r="B24" s="93"/>
      <c r="C24" s="243">
        <v>23.11</v>
      </c>
      <c r="D24" s="244"/>
      <c r="E24" s="240">
        <f>SUM(C24*2)</f>
        <v>46.22</v>
      </c>
      <c r="F24" s="240"/>
      <c r="G24" s="240">
        <f>SUM(C24*3)</f>
        <v>69.33</v>
      </c>
      <c r="H24" s="240"/>
      <c r="I24" s="240">
        <f>SUM(C24*4)</f>
        <v>92.44</v>
      </c>
      <c r="J24" s="240"/>
      <c r="K24" s="240">
        <f>SUM(C24*5)</f>
        <v>115.55</v>
      </c>
      <c r="L24" s="240"/>
      <c r="M24" s="240">
        <f>SUM(C24*6)</f>
        <v>138.66</v>
      </c>
      <c r="N24" s="240"/>
      <c r="O24" s="240">
        <f>SUM(C24*7)</f>
        <v>161.76999999999998</v>
      </c>
      <c r="P24" s="240"/>
      <c r="Q24" s="240">
        <f>SUM(C24*8)</f>
        <v>184.88</v>
      </c>
      <c r="R24" s="240"/>
      <c r="S24" s="240">
        <f>SUM(C24*9)</f>
        <v>207.99</v>
      </c>
      <c r="T24" s="240"/>
      <c r="U24" s="240">
        <f>SUM(C24*10)</f>
        <v>231.1</v>
      </c>
      <c r="V24" s="240"/>
      <c r="W24" s="240">
        <f>SUM(C24*11)</f>
        <v>254.20999999999998</v>
      </c>
      <c r="X24" s="240"/>
      <c r="Y24" s="240">
        <f>SUM(C24*12)</f>
        <v>277.32</v>
      </c>
      <c r="Z24" s="93"/>
      <c r="AA24" s="240">
        <f>Y24</f>
        <v>277.32</v>
      </c>
      <c r="AB24" s="93"/>
      <c r="AC24" s="240">
        <f>AA24</f>
        <v>277.32</v>
      </c>
      <c r="AD24" s="240"/>
      <c r="AE24" s="240">
        <f>AC24</f>
        <v>277.32</v>
      </c>
      <c r="AF24" s="5"/>
    </row>
    <row r="25" spans="1:32" x14ac:dyDescent="0.25">
      <c r="A25" s="93" t="s">
        <v>10</v>
      </c>
      <c r="B25" s="93"/>
      <c r="C25" s="243">
        <v>5.5</v>
      </c>
      <c r="D25" s="244"/>
      <c r="E25" s="240">
        <f>SUM(C25*2)</f>
        <v>11</v>
      </c>
      <c r="F25" s="240"/>
      <c r="G25" s="240">
        <f>SUM(C25*3)</f>
        <v>16.5</v>
      </c>
      <c r="H25" s="240"/>
      <c r="I25" s="240">
        <f>SUM(C25*4)</f>
        <v>22</v>
      </c>
      <c r="J25" s="240"/>
      <c r="K25" s="240">
        <f>SUM(C25*5)</f>
        <v>27.5</v>
      </c>
      <c r="L25" s="240"/>
      <c r="M25" s="240">
        <f>SUM(C25*6)</f>
        <v>33</v>
      </c>
      <c r="N25" s="240"/>
      <c r="O25" s="240">
        <f>SUM(C25*7)</f>
        <v>38.5</v>
      </c>
      <c r="P25" s="240"/>
      <c r="Q25" s="240">
        <f>SUM(C25*8)</f>
        <v>44</v>
      </c>
      <c r="R25" s="240"/>
      <c r="S25" s="240">
        <f>SUM(C25*9)</f>
        <v>49.5</v>
      </c>
      <c r="T25" s="240"/>
      <c r="U25" s="240">
        <f>SUM(C25*10)</f>
        <v>55</v>
      </c>
      <c r="V25" s="240"/>
      <c r="W25" s="240">
        <f>SUM(C25*11)</f>
        <v>60.5</v>
      </c>
      <c r="X25" s="240"/>
      <c r="Y25" s="240">
        <f>SUM(C25*12)</f>
        <v>66</v>
      </c>
      <c r="Z25" s="93"/>
      <c r="AA25" s="240">
        <v>66</v>
      </c>
      <c r="AB25" s="93"/>
      <c r="AC25" s="240">
        <v>66</v>
      </c>
      <c r="AD25" s="240"/>
      <c r="AE25" s="240">
        <v>66</v>
      </c>
      <c r="AF25" s="5"/>
    </row>
    <row r="26" spans="1:32" x14ac:dyDescent="0.25">
      <c r="A26" s="93" t="s">
        <v>11</v>
      </c>
      <c r="B26" s="93"/>
      <c r="C26" s="245">
        <v>0.04</v>
      </c>
      <c r="D26" s="244"/>
      <c r="E26" s="242">
        <f>SUM(C26*2)</f>
        <v>0.08</v>
      </c>
      <c r="F26" s="240"/>
      <c r="G26" s="242">
        <f>SUM(C26*3)</f>
        <v>0.12</v>
      </c>
      <c r="H26" s="240"/>
      <c r="I26" s="242">
        <f>SUM(C26*4)</f>
        <v>0.16</v>
      </c>
      <c r="J26" s="240"/>
      <c r="K26" s="242">
        <f>SUM(C26*5)</f>
        <v>0.2</v>
      </c>
      <c r="L26" s="240"/>
      <c r="M26" s="242">
        <f>SUM(C26*6)</f>
        <v>0.24</v>
      </c>
      <c r="N26" s="240"/>
      <c r="O26" s="242">
        <f>SUM(C26*7)</f>
        <v>0.28000000000000003</v>
      </c>
      <c r="P26" s="240"/>
      <c r="Q26" s="242">
        <f>SUM(C26*8)</f>
        <v>0.32</v>
      </c>
      <c r="R26" s="240"/>
      <c r="S26" s="242">
        <f>SUM(C26*9)</f>
        <v>0.36</v>
      </c>
      <c r="T26" s="240"/>
      <c r="U26" s="242">
        <f>SUM(C26*10)</f>
        <v>0.4</v>
      </c>
      <c r="V26" s="240"/>
      <c r="W26" s="242">
        <f>SUM(C26*11)</f>
        <v>0.44</v>
      </c>
      <c r="X26" s="240"/>
      <c r="Y26" s="242">
        <f>SUM(C26*12)</f>
        <v>0.48</v>
      </c>
      <c r="Z26" s="93"/>
      <c r="AA26" s="242">
        <v>0.48</v>
      </c>
      <c r="AB26" s="93"/>
      <c r="AC26" s="242">
        <v>0.48</v>
      </c>
      <c r="AD26" s="240"/>
      <c r="AE26" s="242">
        <v>0.48</v>
      </c>
      <c r="AF26" s="5"/>
    </row>
    <row r="27" spans="1:32" x14ac:dyDescent="0.25">
      <c r="A27" s="246"/>
      <c r="B27" s="246"/>
      <c r="C27" s="243">
        <f>SUM(C23:C26)</f>
        <v>378.65000000000003</v>
      </c>
      <c r="D27" s="244"/>
      <c r="E27" s="240">
        <f>SUM(E23:E26)</f>
        <v>757.30000000000007</v>
      </c>
      <c r="F27" s="240"/>
      <c r="G27" s="240">
        <f>SUM(G23:G26)</f>
        <v>1135.9499999999998</v>
      </c>
      <c r="H27" s="240"/>
      <c r="I27" s="240">
        <f>SUM(I23:I26)</f>
        <v>1514.6000000000001</v>
      </c>
      <c r="J27" s="240"/>
      <c r="K27" s="240">
        <f>SUM(K23:K26)</f>
        <v>1893.25</v>
      </c>
      <c r="L27" s="240"/>
      <c r="M27" s="240">
        <f>SUM(M23:M26)</f>
        <v>2271.8999999999996</v>
      </c>
      <c r="N27" s="240"/>
      <c r="O27" s="240">
        <f>SUM(O23:O26)</f>
        <v>2650.55</v>
      </c>
      <c r="P27" s="240"/>
      <c r="Q27" s="240">
        <f>SUM(Q23:Q26)</f>
        <v>3029.2000000000003</v>
      </c>
      <c r="R27" s="240"/>
      <c r="S27" s="240">
        <f>SUM(S23:S26)</f>
        <v>3407.85</v>
      </c>
      <c r="T27" s="240"/>
      <c r="U27" s="240">
        <f>SUM(U23:U26)</f>
        <v>3786.5</v>
      </c>
      <c r="V27" s="240"/>
      <c r="W27" s="240">
        <f>SUM(W23:W26)</f>
        <v>4165.1499999999996</v>
      </c>
      <c r="X27" s="240"/>
      <c r="Y27" s="240">
        <f>SUM(Y23:Y26)</f>
        <v>4543.7999999999993</v>
      </c>
      <c r="Z27" s="93"/>
      <c r="AA27" s="240">
        <f>SUM(AA23:AA26)</f>
        <v>4893.7999999999993</v>
      </c>
      <c r="AB27" s="93"/>
      <c r="AC27" s="240">
        <f>SUM(AC23:AC26)</f>
        <v>5243.7999999999993</v>
      </c>
      <c r="AD27" s="240"/>
      <c r="AE27" s="240">
        <f t="shared" ref="AE27" si="0">SUM(AE23:AE26)</f>
        <v>5593.7999999999993</v>
      </c>
      <c r="AF27" s="5"/>
    </row>
    <row r="28" spans="1:32" x14ac:dyDescent="0.25">
      <c r="A28" s="59"/>
      <c r="B28" s="59"/>
      <c r="C28" s="75"/>
      <c r="D28" s="59"/>
      <c r="E28" s="75"/>
      <c r="F28" s="75"/>
      <c r="G28" s="75"/>
      <c r="H28" s="75"/>
      <c r="I28" s="75"/>
      <c r="J28" s="75"/>
      <c r="K28" s="75"/>
      <c r="L28" s="75"/>
      <c r="M28" s="75"/>
      <c r="N28" s="75"/>
      <c r="O28" s="75"/>
      <c r="P28" s="75"/>
      <c r="Q28" s="75"/>
      <c r="R28" s="75"/>
      <c r="S28" s="75"/>
      <c r="T28" s="75"/>
      <c r="U28" s="75"/>
      <c r="V28" s="75"/>
      <c r="W28" s="75"/>
      <c r="X28" s="75"/>
      <c r="Y28" s="75"/>
      <c r="Z28" s="75"/>
      <c r="AA28" s="75"/>
      <c r="AB28" s="75"/>
      <c r="AC28" s="75"/>
      <c r="AD28" s="75"/>
      <c r="AE28" s="75"/>
      <c r="AF28" s="5"/>
    </row>
    <row r="29" spans="1:32" ht="15.75" x14ac:dyDescent="0.25">
      <c r="A29" s="298" t="s">
        <v>14</v>
      </c>
      <c r="B29" s="298"/>
      <c r="C29" s="298"/>
      <c r="D29" s="298"/>
      <c r="E29" s="298"/>
      <c r="F29" s="298"/>
      <c r="G29" s="298"/>
      <c r="H29" s="298"/>
      <c r="I29" s="298"/>
      <c r="J29" s="298"/>
      <c r="K29" s="298"/>
      <c r="L29" s="298"/>
      <c r="M29" s="298"/>
      <c r="N29" s="298"/>
      <c r="O29" s="298"/>
      <c r="P29" s="298"/>
      <c r="Q29" s="298"/>
      <c r="R29" s="298"/>
      <c r="S29" s="298"/>
      <c r="T29" s="298"/>
      <c r="U29" s="298"/>
      <c r="V29" s="298"/>
      <c r="W29" s="298"/>
      <c r="X29" s="298"/>
      <c r="Y29" s="298"/>
      <c r="Z29" s="298"/>
      <c r="AA29" s="298"/>
      <c r="AB29" s="298"/>
      <c r="AC29" s="298"/>
      <c r="AD29" s="298"/>
      <c r="AE29" s="298"/>
      <c r="AF29" s="5"/>
    </row>
    <row r="30" spans="1:32" x14ac:dyDescent="0.25">
      <c r="A30" s="238" t="s">
        <v>7</v>
      </c>
      <c r="B30" s="93"/>
      <c r="C30" s="243">
        <f>83.89*1.04</f>
        <v>87.24560000000001</v>
      </c>
      <c r="D30" s="244"/>
      <c r="E30" s="240">
        <f>SUM(C30*2)</f>
        <v>174.49120000000002</v>
      </c>
      <c r="F30" s="240"/>
      <c r="G30" s="240">
        <f>SUM(C30*3)</f>
        <v>261.73680000000002</v>
      </c>
      <c r="H30" s="240"/>
      <c r="I30" s="240">
        <f>SUM(C30*4)</f>
        <v>348.98240000000004</v>
      </c>
      <c r="J30" s="240"/>
      <c r="K30" s="240">
        <f>SUM(C30*5)</f>
        <v>436.22800000000007</v>
      </c>
      <c r="L30" s="240"/>
      <c r="M30" s="240">
        <f>SUM(C30*6)</f>
        <v>523.47360000000003</v>
      </c>
      <c r="N30" s="240"/>
      <c r="O30" s="240">
        <f>SUM(C30*7)</f>
        <v>610.71920000000011</v>
      </c>
      <c r="P30" s="240"/>
      <c r="Q30" s="240">
        <f>SUM(C30*8)</f>
        <v>697.96480000000008</v>
      </c>
      <c r="R30" s="240"/>
      <c r="S30" s="240">
        <f>SUM(C30*9)</f>
        <v>785.21040000000005</v>
      </c>
      <c r="T30" s="240"/>
      <c r="U30" s="240">
        <f>SUM(C30*10)</f>
        <v>872.45600000000013</v>
      </c>
      <c r="V30" s="240"/>
      <c r="W30" s="240">
        <f>SUM(C30*11)</f>
        <v>959.7016000000001</v>
      </c>
      <c r="X30" s="240"/>
      <c r="Y30" s="240">
        <f>SUM(C30*12)</f>
        <v>1046.9472000000001</v>
      </c>
      <c r="Z30" s="93"/>
      <c r="AA30" s="240">
        <f>SUM(C30*13)</f>
        <v>1134.1928</v>
      </c>
      <c r="AB30" s="59"/>
      <c r="AC30" s="75"/>
      <c r="AD30" s="75"/>
      <c r="AE30" s="75"/>
      <c r="AF30" s="5"/>
    </row>
    <row r="31" spans="1:32" x14ac:dyDescent="0.25">
      <c r="A31" s="93" t="s">
        <v>15</v>
      </c>
      <c r="B31" s="93"/>
      <c r="C31" s="243">
        <v>5.5</v>
      </c>
      <c r="D31" s="244"/>
      <c r="E31" s="240">
        <f>SUM(C31*2)</f>
        <v>11</v>
      </c>
      <c r="F31" s="240"/>
      <c r="G31" s="240">
        <f>SUM(C31*3)</f>
        <v>16.5</v>
      </c>
      <c r="H31" s="240"/>
      <c r="I31" s="240">
        <f>SUM(C31*4)</f>
        <v>22</v>
      </c>
      <c r="J31" s="240"/>
      <c r="K31" s="240">
        <f>SUM(C31*5)</f>
        <v>27.5</v>
      </c>
      <c r="L31" s="240"/>
      <c r="M31" s="240">
        <f>SUM(C31*6)</f>
        <v>33</v>
      </c>
      <c r="N31" s="240"/>
      <c r="O31" s="240">
        <f>SUM(C31*7)</f>
        <v>38.5</v>
      </c>
      <c r="P31" s="240"/>
      <c r="Q31" s="240">
        <f>SUM(C31*8)</f>
        <v>44</v>
      </c>
      <c r="R31" s="240"/>
      <c r="S31" s="240">
        <f>SUM(C31*9)</f>
        <v>49.5</v>
      </c>
      <c r="T31" s="240"/>
      <c r="U31" s="240">
        <f>SUM(C31*10)</f>
        <v>55</v>
      </c>
      <c r="V31" s="240"/>
      <c r="W31" s="240">
        <f>SUM(C31*11)</f>
        <v>60.5</v>
      </c>
      <c r="X31" s="240"/>
      <c r="Y31" s="240">
        <f>SUM(C31*12)</f>
        <v>66</v>
      </c>
      <c r="Z31" s="93"/>
      <c r="AA31" s="240">
        <v>66</v>
      </c>
      <c r="AB31" s="59"/>
      <c r="AC31" s="75"/>
      <c r="AD31" s="75"/>
      <c r="AE31" s="75"/>
      <c r="AF31" s="5"/>
    </row>
    <row r="32" spans="1:32" x14ac:dyDescent="0.25">
      <c r="A32" s="93" t="s">
        <v>16</v>
      </c>
      <c r="B32" s="93"/>
      <c r="C32" s="245">
        <v>0.04</v>
      </c>
      <c r="D32" s="244"/>
      <c r="E32" s="242">
        <f>SUM(C32*2)</f>
        <v>0.08</v>
      </c>
      <c r="F32" s="240"/>
      <c r="G32" s="242">
        <f>SUM(C32*3)</f>
        <v>0.12</v>
      </c>
      <c r="H32" s="240"/>
      <c r="I32" s="242">
        <f>SUM(C32*4)</f>
        <v>0.16</v>
      </c>
      <c r="J32" s="240"/>
      <c r="K32" s="242">
        <f>SUM(C32*5)</f>
        <v>0.2</v>
      </c>
      <c r="L32" s="240"/>
      <c r="M32" s="242">
        <f>SUM(C32*6)</f>
        <v>0.24</v>
      </c>
      <c r="N32" s="240"/>
      <c r="O32" s="242">
        <f>SUM(C32*7)</f>
        <v>0.28000000000000003</v>
      </c>
      <c r="P32" s="240"/>
      <c r="Q32" s="242">
        <f>SUM(C32*8)</f>
        <v>0.32</v>
      </c>
      <c r="R32" s="240"/>
      <c r="S32" s="242">
        <f>SUM(C32*9)</f>
        <v>0.36</v>
      </c>
      <c r="T32" s="240"/>
      <c r="U32" s="242">
        <f>SUM(C32*10)</f>
        <v>0.4</v>
      </c>
      <c r="V32" s="240"/>
      <c r="W32" s="242">
        <f>SUM(C32*11)</f>
        <v>0.44</v>
      </c>
      <c r="X32" s="240"/>
      <c r="Y32" s="242">
        <f>SUM(C32*12)</f>
        <v>0.48</v>
      </c>
      <c r="Z32" s="93"/>
      <c r="AA32" s="242">
        <v>0.48</v>
      </c>
      <c r="AB32" s="59"/>
      <c r="AC32" s="75"/>
      <c r="AD32" s="75"/>
      <c r="AE32" s="75"/>
      <c r="AF32" s="5"/>
    </row>
    <row r="33" spans="1:32" x14ac:dyDescent="0.25">
      <c r="A33" s="246"/>
      <c r="B33" s="93"/>
      <c r="C33" s="243">
        <f>SUM(C30:C32)</f>
        <v>92.785600000000017</v>
      </c>
      <c r="D33" s="244"/>
      <c r="E33" s="240">
        <f>SUM(E30:E32)</f>
        <v>185.57120000000003</v>
      </c>
      <c r="F33" s="240"/>
      <c r="G33" s="240">
        <f>SUM(G30:G32)</f>
        <v>278.35680000000002</v>
      </c>
      <c r="H33" s="240"/>
      <c r="I33" s="240">
        <f>SUM(I30:I32)</f>
        <v>371.14240000000007</v>
      </c>
      <c r="J33" s="240"/>
      <c r="K33" s="240">
        <f>SUM(K30:K32)</f>
        <v>463.92800000000005</v>
      </c>
      <c r="L33" s="240"/>
      <c r="M33" s="240">
        <f>SUM(M30:M32)</f>
        <v>556.71360000000004</v>
      </c>
      <c r="N33" s="240"/>
      <c r="O33" s="240">
        <f>SUM(O30:O32)</f>
        <v>649.49920000000009</v>
      </c>
      <c r="P33" s="240"/>
      <c r="Q33" s="240">
        <f>SUM(Q30:Q32)</f>
        <v>742.28480000000013</v>
      </c>
      <c r="R33" s="240"/>
      <c r="S33" s="240">
        <f>SUM(S30:S32)</f>
        <v>835.07040000000006</v>
      </c>
      <c r="T33" s="240"/>
      <c r="U33" s="240">
        <f>SUM(U30:U32)</f>
        <v>927.85600000000011</v>
      </c>
      <c r="V33" s="240"/>
      <c r="W33" s="240">
        <f>SUM(W30:W32)</f>
        <v>1020.6416000000002</v>
      </c>
      <c r="X33" s="240"/>
      <c r="Y33" s="240">
        <f>SUM(Y30:Y32)</f>
        <v>1113.4272000000001</v>
      </c>
      <c r="Z33" s="93"/>
      <c r="AA33" s="240">
        <f>SUM(AA30:AA32)</f>
        <v>1200.6728000000001</v>
      </c>
      <c r="AB33" s="59"/>
      <c r="AC33" s="75"/>
      <c r="AD33" s="75"/>
      <c r="AE33" s="75"/>
      <c r="AF33" s="5"/>
    </row>
    <row r="34" spans="1:32" x14ac:dyDescent="0.25">
      <c r="A34" s="65"/>
      <c r="B34" s="65"/>
      <c r="C34" s="76"/>
      <c r="D34" s="77"/>
      <c r="E34" s="75"/>
      <c r="F34" s="75"/>
      <c r="G34" s="75"/>
      <c r="H34" s="75"/>
      <c r="I34" s="75"/>
      <c r="J34" s="75"/>
      <c r="K34" s="75"/>
      <c r="L34" s="75"/>
      <c r="M34" s="75"/>
      <c r="N34" s="75"/>
      <c r="O34" s="75"/>
      <c r="P34" s="75"/>
      <c r="Q34" s="75"/>
      <c r="R34" s="75"/>
      <c r="S34" s="75"/>
      <c r="T34" s="75"/>
      <c r="U34" s="75"/>
      <c r="V34" s="75"/>
      <c r="W34" s="75"/>
      <c r="X34" s="75"/>
      <c r="Y34" s="75"/>
      <c r="Z34" s="59"/>
      <c r="AA34" s="75"/>
      <c r="AB34" s="59"/>
      <c r="AC34" s="75"/>
      <c r="AD34" s="75"/>
      <c r="AE34" s="75"/>
      <c r="AF34" s="5"/>
    </row>
    <row r="35" spans="1:32" ht="15.75" x14ac:dyDescent="0.25">
      <c r="A35" s="298" t="s">
        <v>17</v>
      </c>
      <c r="B35" s="298"/>
      <c r="C35" s="298"/>
      <c r="D35" s="298"/>
      <c r="E35" s="298"/>
      <c r="F35" s="298"/>
      <c r="G35" s="298"/>
      <c r="H35" s="298"/>
      <c r="I35" s="298"/>
      <c r="J35" s="298"/>
      <c r="K35" s="298"/>
      <c r="L35" s="298"/>
      <c r="M35" s="298"/>
      <c r="N35" s="298"/>
      <c r="O35" s="298"/>
      <c r="P35" s="298"/>
      <c r="Q35" s="298"/>
      <c r="R35" s="298"/>
      <c r="S35" s="298"/>
      <c r="T35" s="298"/>
      <c r="U35" s="298"/>
      <c r="V35" s="298"/>
      <c r="W35" s="298"/>
      <c r="X35" s="298"/>
      <c r="Y35" s="298"/>
      <c r="Z35" s="298"/>
      <c r="AA35" s="298"/>
      <c r="AB35" s="298"/>
      <c r="AC35" s="298"/>
      <c r="AD35" s="298"/>
      <c r="AE35" s="298"/>
      <c r="AF35" s="5"/>
    </row>
    <row r="36" spans="1:32" x14ac:dyDescent="0.25">
      <c r="A36" s="238" t="s">
        <v>7</v>
      </c>
      <c r="B36" s="93"/>
      <c r="C36" s="243">
        <f>148.42*1.04</f>
        <v>154.35679999999999</v>
      </c>
      <c r="D36" s="244"/>
      <c r="E36" s="240">
        <f>SUM(C36*2)</f>
        <v>308.71359999999999</v>
      </c>
      <c r="F36" s="240"/>
      <c r="G36" s="240">
        <f>SUM(C36*3)</f>
        <v>463.07039999999995</v>
      </c>
      <c r="H36" s="240"/>
      <c r="I36" s="240">
        <f>SUM(C36*4)</f>
        <v>617.42719999999997</v>
      </c>
      <c r="J36" s="240"/>
      <c r="K36" s="240">
        <f>SUM(C36*5)</f>
        <v>771.78399999999999</v>
      </c>
      <c r="L36" s="240"/>
      <c r="M36" s="240">
        <f>SUM(C36*6)</f>
        <v>926.1407999999999</v>
      </c>
      <c r="N36" s="240"/>
      <c r="O36" s="240">
        <f>SUM(C36*7)</f>
        <v>1080.4975999999999</v>
      </c>
      <c r="P36" s="240"/>
      <c r="Q36" s="240">
        <f>SUM(C36*8)</f>
        <v>1234.8543999999999</v>
      </c>
      <c r="R36" s="240"/>
      <c r="S36" s="240">
        <f>SUM(C36*9)</f>
        <v>1389.2112</v>
      </c>
      <c r="T36" s="240"/>
      <c r="U36" s="240">
        <f>SUM(C36*10)</f>
        <v>1543.568</v>
      </c>
      <c r="V36" s="240"/>
      <c r="W36" s="240">
        <f>SUM(C36*11)</f>
        <v>1697.9248</v>
      </c>
      <c r="X36" s="240"/>
      <c r="Y36" s="240">
        <f>SUM(C36*12)</f>
        <v>1852.2815999999998</v>
      </c>
      <c r="Z36" s="93"/>
      <c r="AA36" s="240">
        <f>SUM(C36*13)</f>
        <v>2006.6383999999998</v>
      </c>
      <c r="AB36" s="59"/>
      <c r="AC36" s="75"/>
      <c r="AD36" s="75"/>
      <c r="AE36" s="75"/>
      <c r="AF36" s="5"/>
    </row>
    <row r="37" spans="1:32" x14ac:dyDescent="0.25">
      <c r="A37" s="93" t="s">
        <v>15</v>
      </c>
      <c r="B37" s="93"/>
      <c r="C37" s="243">
        <v>5.5</v>
      </c>
      <c r="D37" s="244"/>
      <c r="E37" s="240">
        <f>SUM(C37*2)</f>
        <v>11</v>
      </c>
      <c r="F37" s="240"/>
      <c r="G37" s="240">
        <f>SUM(C37*3)</f>
        <v>16.5</v>
      </c>
      <c r="H37" s="240"/>
      <c r="I37" s="240">
        <f>SUM(C37*4)</f>
        <v>22</v>
      </c>
      <c r="J37" s="240"/>
      <c r="K37" s="240">
        <f>SUM(C37*5)</f>
        <v>27.5</v>
      </c>
      <c r="L37" s="240"/>
      <c r="M37" s="240">
        <f>SUM(C37*6)</f>
        <v>33</v>
      </c>
      <c r="N37" s="240"/>
      <c r="O37" s="240">
        <f>SUM(C37*7)</f>
        <v>38.5</v>
      </c>
      <c r="P37" s="240"/>
      <c r="Q37" s="240">
        <f>SUM(C37*8)</f>
        <v>44</v>
      </c>
      <c r="R37" s="240"/>
      <c r="S37" s="240">
        <f>SUM(C37*9)</f>
        <v>49.5</v>
      </c>
      <c r="T37" s="240"/>
      <c r="U37" s="240">
        <f>SUM(C37*10)</f>
        <v>55</v>
      </c>
      <c r="V37" s="240"/>
      <c r="W37" s="240">
        <f>SUM(C37*11)</f>
        <v>60.5</v>
      </c>
      <c r="X37" s="240"/>
      <c r="Y37" s="240">
        <f>SUM(C37*12)</f>
        <v>66</v>
      </c>
      <c r="Z37" s="93"/>
      <c r="AA37" s="240">
        <v>66</v>
      </c>
      <c r="AB37" s="59"/>
      <c r="AC37" s="75"/>
      <c r="AD37" s="75"/>
      <c r="AE37" s="75"/>
      <c r="AF37" s="5"/>
    </row>
    <row r="38" spans="1:32" x14ac:dyDescent="0.25">
      <c r="A38" s="93" t="s">
        <v>16</v>
      </c>
      <c r="B38" s="93"/>
      <c r="C38" s="245">
        <v>0.04</v>
      </c>
      <c r="D38" s="244"/>
      <c r="E38" s="242">
        <f>SUM(C38*2)</f>
        <v>0.08</v>
      </c>
      <c r="F38" s="240"/>
      <c r="G38" s="242">
        <f>SUM(C38*3)</f>
        <v>0.12</v>
      </c>
      <c r="H38" s="240"/>
      <c r="I38" s="242">
        <f>SUM(C38*4)</f>
        <v>0.16</v>
      </c>
      <c r="J38" s="240"/>
      <c r="K38" s="242">
        <f>SUM(C38*5)</f>
        <v>0.2</v>
      </c>
      <c r="L38" s="240"/>
      <c r="M38" s="242">
        <f>SUM(C38*6)</f>
        <v>0.24</v>
      </c>
      <c r="N38" s="240"/>
      <c r="O38" s="242">
        <f>SUM(C38*7)</f>
        <v>0.28000000000000003</v>
      </c>
      <c r="P38" s="240"/>
      <c r="Q38" s="242">
        <f>SUM(C38*8)</f>
        <v>0.32</v>
      </c>
      <c r="R38" s="240"/>
      <c r="S38" s="242">
        <f>SUM(C38*9)</f>
        <v>0.36</v>
      </c>
      <c r="T38" s="240"/>
      <c r="U38" s="242">
        <f>SUM(C38*10)</f>
        <v>0.4</v>
      </c>
      <c r="V38" s="240"/>
      <c r="W38" s="242">
        <f>SUM(C38*11)</f>
        <v>0.44</v>
      </c>
      <c r="X38" s="240"/>
      <c r="Y38" s="242">
        <f>SUM(C38*12)</f>
        <v>0.48</v>
      </c>
      <c r="Z38" s="93"/>
      <c r="AA38" s="242">
        <v>0.48</v>
      </c>
      <c r="AB38" s="59"/>
      <c r="AC38" s="75"/>
      <c r="AD38" s="75"/>
      <c r="AE38" s="75"/>
      <c r="AF38" s="5"/>
    </row>
    <row r="39" spans="1:32" x14ac:dyDescent="0.25">
      <c r="A39" s="246"/>
      <c r="B39" s="93"/>
      <c r="C39" s="243">
        <f>SUM(C36:C38)</f>
        <v>159.89679999999998</v>
      </c>
      <c r="D39" s="244"/>
      <c r="E39" s="240">
        <f>SUM(E36:E38)</f>
        <v>319.79359999999997</v>
      </c>
      <c r="F39" s="240"/>
      <c r="G39" s="240">
        <f>SUM(G36:G38)</f>
        <v>479.69039999999995</v>
      </c>
      <c r="H39" s="240"/>
      <c r="I39" s="240">
        <f>SUM(I36:I38)</f>
        <v>639.58719999999994</v>
      </c>
      <c r="J39" s="240"/>
      <c r="K39" s="240">
        <f>SUM(K36:K38)</f>
        <v>799.48400000000004</v>
      </c>
      <c r="L39" s="240"/>
      <c r="M39" s="240">
        <f>SUM(M36:M38)</f>
        <v>959.38079999999991</v>
      </c>
      <c r="N39" s="240"/>
      <c r="O39" s="240">
        <f>SUM(O36:O38)</f>
        <v>1119.2775999999999</v>
      </c>
      <c r="P39" s="240"/>
      <c r="Q39" s="240">
        <f>SUM(Q36:Q38)</f>
        <v>1279.1743999999999</v>
      </c>
      <c r="R39" s="240"/>
      <c r="S39" s="240">
        <f>SUM(S36:S38)</f>
        <v>1439.0711999999999</v>
      </c>
      <c r="T39" s="240"/>
      <c r="U39" s="240">
        <f>SUM(U36:U38)</f>
        <v>1598.9680000000001</v>
      </c>
      <c r="V39" s="240"/>
      <c r="W39" s="240">
        <f>SUM(W36:W38)</f>
        <v>1758.8648000000001</v>
      </c>
      <c r="X39" s="240"/>
      <c r="Y39" s="240">
        <f>SUM(Y36:Y38)</f>
        <v>1918.7615999999998</v>
      </c>
      <c r="Z39" s="93"/>
      <c r="AA39" s="240">
        <f>SUM(AA36:AA38)</f>
        <v>2073.1183999999998</v>
      </c>
      <c r="AB39" s="59"/>
      <c r="AC39" s="75"/>
      <c r="AD39" s="75"/>
      <c r="AE39" s="75"/>
      <c r="AF39" s="5"/>
    </row>
    <row r="40" spans="1:32" ht="7.5" customHeight="1" x14ac:dyDescent="0.25">
      <c r="A40" s="65"/>
      <c r="B40" s="59"/>
      <c r="C40" s="76"/>
      <c r="D40" s="77"/>
      <c r="E40" s="75"/>
      <c r="F40" s="75"/>
      <c r="G40" s="75"/>
      <c r="H40" s="75"/>
      <c r="I40" s="75"/>
      <c r="J40" s="75"/>
      <c r="K40" s="75"/>
      <c r="L40" s="75"/>
      <c r="M40" s="75"/>
      <c r="N40" s="75"/>
      <c r="O40" s="75"/>
      <c r="P40" s="75"/>
      <c r="Q40" s="75"/>
      <c r="R40" s="75"/>
      <c r="S40" s="75"/>
      <c r="T40" s="75"/>
      <c r="U40" s="75"/>
      <c r="V40" s="75"/>
      <c r="W40" s="75"/>
      <c r="X40" s="75"/>
      <c r="Y40" s="75"/>
      <c r="Z40" s="59"/>
      <c r="AA40" s="75"/>
      <c r="AB40" s="59"/>
      <c r="AC40" s="75"/>
      <c r="AD40" s="75"/>
      <c r="AE40" s="75"/>
      <c r="AF40" s="5"/>
    </row>
    <row r="41" spans="1:32" hidden="1" x14ac:dyDescent="0.25">
      <c r="A41" s="65"/>
      <c r="B41" s="59"/>
      <c r="C41" s="76"/>
      <c r="D41" s="77"/>
      <c r="E41" s="75"/>
      <c r="F41" s="75"/>
      <c r="G41" s="75"/>
      <c r="H41" s="75"/>
      <c r="I41" s="75"/>
      <c r="J41" s="75"/>
      <c r="K41" s="75"/>
      <c r="L41" s="75"/>
      <c r="M41" s="75"/>
      <c r="N41" s="75"/>
      <c r="O41" s="75"/>
      <c r="P41" s="75"/>
      <c r="Q41" s="75"/>
      <c r="R41" s="75"/>
      <c r="S41" s="75"/>
      <c r="T41" s="75"/>
      <c r="U41" s="75"/>
      <c r="V41" s="75"/>
      <c r="W41" s="75"/>
      <c r="X41" s="75"/>
      <c r="Y41" s="75"/>
      <c r="Z41" s="59"/>
      <c r="AA41" s="75"/>
      <c r="AB41" s="59"/>
      <c r="AC41" s="75"/>
      <c r="AD41" s="75"/>
      <c r="AE41" s="75"/>
      <c r="AF41" s="5"/>
    </row>
    <row r="42" spans="1:32" ht="15.75" x14ac:dyDescent="0.25">
      <c r="A42" s="78" t="s">
        <v>18</v>
      </c>
      <c r="B42" s="59"/>
      <c r="C42" s="76"/>
      <c r="D42" s="77"/>
      <c r="E42" s="75"/>
      <c r="F42" s="75"/>
      <c r="G42" s="75"/>
      <c r="H42" s="75"/>
      <c r="I42" s="75"/>
      <c r="J42" s="75"/>
      <c r="K42" s="75"/>
      <c r="L42" s="75"/>
      <c r="M42" s="75"/>
      <c r="N42" s="75"/>
      <c r="O42" s="75"/>
      <c r="P42" s="75"/>
      <c r="Q42" s="75"/>
      <c r="R42" s="75"/>
      <c r="S42" s="75"/>
      <c r="T42" s="75"/>
      <c r="U42" s="75"/>
      <c r="V42" s="75"/>
      <c r="W42" s="75"/>
      <c r="X42" s="75"/>
      <c r="Y42" s="75"/>
      <c r="Z42" s="59"/>
      <c r="AA42" s="75"/>
      <c r="AB42" s="59"/>
      <c r="AC42" s="75"/>
      <c r="AD42" s="75"/>
      <c r="AE42" s="75"/>
      <c r="AF42" s="5"/>
    </row>
    <row r="43" spans="1:32" x14ac:dyDescent="0.25">
      <c r="A43" s="59" t="s">
        <v>19</v>
      </c>
      <c r="B43" s="59"/>
      <c r="C43" s="75"/>
      <c r="D43" s="75"/>
      <c r="E43" s="75"/>
      <c r="F43" s="75"/>
      <c r="G43" s="75"/>
      <c r="H43" s="75"/>
      <c r="I43" s="75"/>
      <c r="J43" s="75"/>
      <c r="K43" s="75"/>
      <c r="L43" s="75"/>
      <c r="M43" s="75"/>
      <c r="N43" s="75"/>
      <c r="O43" s="75"/>
      <c r="P43" s="75"/>
      <c r="Q43" s="75"/>
      <c r="R43" s="75"/>
      <c r="S43" s="75"/>
      <c r="T43" s="75"/>
      <c r="U43" s="75"/>
      <c r="V43" s="75"/>
      <c r="W43" s="75"/>
      <c r="X43" s="75"/>
      <c r="Y43" s="75"/>
      <c r="Z43" s="59"/>
      <c r="AA43" s="59"/>
      <c r="AB43" s="59"/>
      <c r="AC43" s="59"/>
      <c r="AD43" s="59"/>
      <c r="AE43" s="59"/>
    </row>
    <row r="44" spans="1:32" x14ac:dyDescent="0.25">
      <c r="A44" s="79" t="s">
        <v>20</v>
      </c>
      <c r="B44" s="59"/>
      <c r="C44" s="80"/>
      <c r="D44" s="80"/>
      <c r="E44" s="80"/>
      <c r="F44" s="59"/>
      <c r="G44" s="81"/>
      <c r="H44" s="59"/>
      <c r="I44" s="81"/>
      <c r="J44" s="59"/>
      <c r="K44" s="82"/>
      <c r="L44" s="59"/>
      <c r="M44" s="81"/>
      <c r="N44" s="59"/>
      <c r="O44" s="81"/>
      <c r="P44" s="59"/>
      <c r="Q44" s="81"/>
      <c r="R44" s="59"/>
      <c r="S44" s="81"/>
      <c r="T44" s="59"/>
      <c r="U44" s="81"/>
      <c r="V44" s="59"/>
      <c r="W44" s="81"/>
      <c r="X44" s="59"/>
      <c r="Y44" s="81"/>
      <c r="Z44" s="59"/>
      <c r="AA44" s="59"/>
      <c r="AB44" s="59"/>
      <c r="AC44" s="59"/>
      <c r="AD44" s="59"/>
      <c r="AE44" s="59"/>
    </row>
    <row r="45" spans="1:32" x14ac:dyDescent="0.25">
      <c r="A45" s="79" t="s">
        <v>21</v>
      </c>
      <c r="B45" s="59"/>
      <c r="C45" s="83"/>
      <c r="D45" s="59"/>
      <c r="E45" s="59"/>
      <c r="F45" s="59"/>
      <c r="G45" s="59"/>
      <c r="H45" s="59"/>
      <c r="I45" s="59"/>
      <c r="J45" s="59"/>
      <c r="K45" s="84"/>
      <c r="L45" s="59"/>
      <c r="M45" s="59"/>
      <c r="N45" s="59"/>
      <c r="O45" s="59"/>
      <c r="P45" s="59"/>
      <c r="Q45" s="59"/>
      <c r="R45" s="59"/>
      <c r="S45" s="59"/>
      <c r="T45" s="59"/>
      <c r="U45" s="59"/>
      <c r="V45" s="59"/>
      <c r="W45" s="59"/>
      <c r="X45" s="59"/>
      <c r="Y45" s="59"/>
      <c r="Z45" s="59"/>
      <c r="AA45" s="59"/>
      <c r="AB45" s="59"/>
      <c r="AC45" s="59"/>
      <c r="AD45" s="59"/>
      <c r="AE45" s="59"/>
    </row>
    <row r="46" spans="1:32" x14ac:dyDescent="0.25">
      <c r="A46" s="79" t="s">
        <v>22</v>
      </c>
      <c r="B46" s="59"/>
      <c r="C46" s="59"/>
      <c r="D46" s="59"/>
      <c r="E46" s="59"/>
      <c r="F46" s="59"/>
      <c r="G46" s="59"/>
      <c r="H46" s="59"/>
      <c r="I46" s="59"/>
      <c r="J46" s="59"/>
      <c r="K46" s="84"/>
      <c r="L46" s="59"/>
      <c r="M46" s="59"/>
      <c r="N46" s="59"/>
      <c r="O46" s="59"/>
      <c r="P46" s="59"/>
      <c r="Q46" s="59"/>
      <c r="R46" s="59"/>
      <c r="S46" s="59"/>
      <c r="T46" s="59"/>
      <c r="U46" s="59"/>
      <c r="V46" s="59"/>
      <c r="W46" s="59"/>
      <c r="X46" s="59"/>
      <c r="Y46" s="59"/>
      <c r="Z46" s="59"/>
      <c r="AA46" s="59"/>
      <c r="AB46" s="59"/>
      <c r="AC46" s="59"/>
      <c r="AD46" s="59"/>
      <c r="AE46" s="59"/>
    </row>
    <row r="47" spans="1:32" s="4" customFormat="1" x14ac:dyDescent="0.25">
      <c r="A47" s="85" t="s">
        <v>23</v>
      </c>
      <c r="B47" s="65"/>
      <c r="C47" s="65"/>
      <c r="D47" s="65"/>
      <c r="E47" s="65"/>
      <c r="F47" s="65"/>
      <c r="G47" s="65"/>
      <c r="H47" s="65"/>
      <c r="I47" s="65"/>
      <c r="J47" s="65"/>
      <c r="K47" s="84"/>
      <c r="L47" s="65"/>
      <c r="M47" s="65"/>
      <c r="N47" s="65"/>
      <c r="O47" s="65"/>
      <c r="P47" s="65"/>
      <c r="Q47" s="65"/>
      <c r="R47" s="65"/>
      <c r="S47" s="65"/>
      <c r="T47" s="65"/>
      <c r="U47" s="65"/>
      <c r="V47" s="65"/>
      <c r="W47" s="65"/>
      <c r="X47" s="65"/>
      <c r="Y47" s="65"/>
      <c r="Z47" s="65"/>
      <c r="AA47" s="65"/>
      <c r="AB47" s="65"/>
      <c r="AC47" s="65"/>
      <c r="AD47" s="65"/>
      <c r="AE47" s="65"/>
    </row>
    <row r="48" spans="1:32" x14ac:dyDescent="0.25">
      <c r="A48" s="79" t="s">
        <v>24</v>
      </c>
      <c r="B48" s="86"/>
      <c r="C48" s="59"/>
      <c r="D48" s="59"/>
      <c r="E48" s="79" t="s">
        <v>25</v>
      </c>
      <c r="F48" s="59"/>
      <c r="G48" s="59"/>
      <c r="H48" s="59"/>
      <c r="I48" s="59"/>
      <c r="J48" s="59"/>
      <c r="K48" s="84"/>
      <c r="L48" s="59"/>
      <c r="M48" s="59"/>
      <c r="N48" s="59"/>
      <c r="O48" s="59"/>
      <c r="P48" s="59"/>
      <c r="Q48" s="59"/>
      <c r="R48" s="59"/>
      <c r="S48" s="59"/>
      <c r="T48" s="59"/>
      <c r="U48" s="59"/>
      <c r="V48" s="59"/>
      <c r="W48" s="59"/>
      <c r="X48" s="59"/>
      <c r="Y48" s="59"/>
      <c r="Z48" s="59"/>
      <c r="AA48" s="59"/>
      <c r="AB48" s="59"/>
      <c r="AC48" s="59"/>
      <c r="AD48" s="59"/>
      <c r="AE48" s="59"/>
    </row>
    <row r="49" spans="1:31" x14ac:dyDescent="0.25">
      <c r="A49" s="59"/>
      <c r="B49" s="59"/>
      <c r="C49" s="59"/>
      <c r="D49" s="59"/>
      <c r="E49" s="79" t="s">
        <v>26</v>
      </c>
      <c r="F49" s="59"/>
      <c r="G49" s="59"/>
      <c r="H49" s="59"/>
      <c r="I49" s="59"/>
      <c r="J49" s="59"/>
      <c r="K49" s="84"/>
      <c r="L49" s="59"/>
      <c r="M49" s="59"/>
      <c r="N49" s="59"/>
      <c r="O49" s="59"/>
      <c r="P49" s="59"/>
      <c r="Q49" s="59"/>
      <c r="R49" s="59"/>
      <c r="S49" s="59"/>
      <c r="T49" s="59"/>
      <c r="U49" s="59"/>
      <c r="V49" s="59"/>
      <c r="W49" s="59"/>
      <c r="X49" s="59"/>
      <c r="Y49" s="59"/>
      <c r="Z49" s="59"/>
      <c r="AA49" s="59"/>
      <c r="AB49" s="59"/>
      <c r="AC49" s="59"/>
      <c r="AD49" s="59"/>
      <c r="AE49" s="59"/>
    </row>
    <row r="50" spans="1:31" x14ac:dyDescent="0.25">
      <c r="A50" s="8"/>
      <c r="K50" s="7"/>
    </row>
    <row r="51" spans="1:31" x14ac:dyDescent="0.25">
      <c r="K51" s="7"/>
    </row>
    <row r="52" spans="1:31" x14ac:dyDescent="0.25">
      <c r="A52" s="4"/>
      <c r="B52" s="6"/>
      <c r="K52" s="7"/>
    </row>
    <row r="53" spans="1:31" x14ac:dyDescent="0.25">
      <c r="A53" s="4"/>
      <c r="B53" s="6"/>
      <c r="K53" s="7"/>
    </row>
    <row r="54" spans="1:31" x14ac:dyDescent="0.25">
      <c r="A54" s="9"/>
      <c r="B54" s="6"/>
      <c r="K54" s="7"/>
    </row>
    <row r="55" spans="1:31" x14ac:dyDescent="0.25">
      <c r="K55" s="7"/>
    </row>
    <row r="56" spans="1:31" x14ac:dyDescent="0.25">
      <c r="A56" s="8"/>
      <c r="K56" s="7"/>
    </row>
    <row r="57" spans="1:31" x14ac:dyDescent="0.25">
      <c r="K57" s="7"/>
    </row>
    <row r="58" spans="1:31" x14ac:dyDescent="0.25">
      <c r="A58" s="8"/>
      <c r="K58" s="7"/>
    </row>
    <row r="59" spans="1:31" x14ac:dyDescent="0.25">
      <c r="A59" s="9"/>
      <c r="B59" s="6"/>
      <c r="K59" s="7"/>
    </row>
    <row r="60" spans="1:31" x14ac:dyDescent="0.25">
      <c r="A60" s="10"/>
      <c r="B60" s="6"/>
      <c r="K60" s="7"/>
    </row>
    <row r="61" spans="1:31" x14ac:dyDescent="0.25">
      <c r="A61" s="9"/>
      <c r="B61" s="6"/>
      <c r="K61" s="7"/>
    </row>
    <row r="62" spans="1:31" x14ac:dyDescent="0.25">
      <c r="K62" s="7"/>
    </row>
    <row r="63" spans="1:31" x14ac:dyDescent="0.25">
      <c r="K63" s="7"/>
    </row>
    <row r="64" spans="1:31" x14ac:dyDescent="0.25">
      <c r="A64" s="11"/>
      <c r="K64" s="7"/>
    </row>
    <row r="65" spans="1:11" x14ac:dyDescent="0.25">
      <c r="A65" s="7"/>
      <c r="K65" s="7"/>
    </row>
    <row r="66" spans="1:11" x14ac:dyDescent="0.25">
      <c r="A66" s="11"/>
      <c r="K66" s="7"/>
    </row>
    <row r="67" spans="1:11" x14ac:dyDescent="0.25">
      <c r="A67" s="7"/>
      <c r="K67" s="7"/>
    </row>
    <row r="68" spans="1:11" x14ac:dyDescent="0.25">
      <c r="A68" s="7"/>
      <c r="K68" s="7"/>
    </row>
    <row r="69" spans="1:11" x14ac:dyDescent="0.25">
      <c r="A69" s="11"/>
      <c r="K69" s="7"/>
    </row>
    <row r="70" spans="1:11" x14ac:dyDescent="0.25">
      <c r="A70" s="7"/>
      <c r="K70" s="7"/>
    </row>
    <row r="71" spans="1:11" x14ac:dyDescent="0.25">
      <c r="A71" s="7"/>
      <c r="K71" s="7"/>
    </row>
    <row r="72" spans="1:11" x14ac:dyDescent="0.25">
      <c r="A72" s="11"/>
      <c r="K72" s="7"/>
    </row>
    <row r="73" spans="1:11" x14ac:dyDescent="0.25">
      <c r="A73" s="7"/>
      <c r="K73" s="7"/>
    </row>
    <row r="74" spans="1:11" x14ac:dyDescent="0.25">
      <c r="A74" s="7"/>
      <c r="K74" s="7"/>
    </row>
    <row r="75" spans="1:11" x14ac:dyDescent="0.25">
      <c r="A75" s="7"/>
      <c r="K75" s="7"/>
    </row>
    <row r="76" spans="1:11" x14ac:dyDescent="0.25">
      <c r="A76" s="7"/>
      <c r="K76" s="7"/>
    </row>
    <row r="77" spans="1:11" x14ac:dyDescent="0.25">
      <c r="A77" s="7"/>
      <c r="K77" s="7"/>
    </row>
    <row r="78" spans="1:11" x14ac:dyDescent="0.25">
      <c r="A78" s="7"/>
      <c r="K78" s="7"/>
    </row>
    <row r="79" spans="1:11" x14ac:dyDescent="0.25">
      <c r="A79" s="7"/>
      <c r="K79" s="7"/>
    </row>
    <row r="80" spans="1:11" x14ac:dyDescent="0.25">
      <c r="A80" s="7"/>
      <c r="K80" s="7"/>
    </row>
    <row r="81" spans="11:11" x14ac:dyDescent="0.25">
      <c r="K81" s="7"/>
    </row>
    <row r="82" spans="11:11" x14ac:dyDescent="0.25">
      <c r="K82" s="7"/>
    </row>
    <row r="83" spans="11:11" x14ac:dyDescent="0.25">
      <c r="K83" s="7"/>
    </row>
  </sheetData>
  <mergeCells count="8">
    <mergeCell ref="A22:AE22"/>
    <mergeCell ref="A29:AE29"/>
    <mergeCell ref="A35:AE35"/>
    <mergeCell ref="A1:AE1"/>
    <mergeCell ref="A2:AE2"/>
    <mergeCell ref="A3:AE3"/>
    <mergeCell ref="A6:AE6"/>
    <mergeCell ref="A14:AE14"/>
  </mergeCells>
  <pageMargins left="0.45" right="0.2" top="0.75" bottom="0.75" header="0.3" footer="0.3"/>
  <pageSetup scale="63" fitToHeight="0" orientation="landscape" useFirstPageNumber="1" r:id="rId1"/>
  <headerFooter>
    <oddFooter>&amp;CTuition Fee Schedule&amp;RPage &amp;P of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D0DD88-E02E-4CDC-96C5-757EAAD142F9}">
  <sheetPr>
    <pageSetUpPr fitToPage="1"/>
  </sheetPr>
  <dimension ref="A1:I100"/>
  <sheetViews>
    <sheetView zoomScaleNormal="100" workbookViewId="0">
      <selection activeCell="I76" sqref="I76"/>
    </sheetView>
  </sheetViews>
  <sheetFormatPr defaultRowHeight="15" x14ac:dyDescent="0.25"/>
  <cols>
    <col min="1" max="1" width="3.5703125" style="93" customWidth="1"/>
    <col min="2" max="2" width="56.140625" customWidth="1"/>
    <col min="3" max="3" width="3.7109375" customWidth="1"/>
    <col min="4" max="4" width="12.85546875" customWidth="1"/>
    <col min="5" max="5" width="4.85546875" customWidth="1"/>
    <col min="6" max="6" width="11.42578125" customWidth="1"/>
    <col min="7" max="8" width="3.5703125" style="93" customWidth="1"/>
    <col min="9" max="9" width="12.85546875" bestFit="1" customWidth="1"/>
  </cols>
  <sheetData>
    <row r="1" spans="2:7" ht="18" customHeight="1" x14ac:dyDescent="0.25">
      <c r="B1" s="312" t="s">
        <v>27</v>
      </c>
      <c r="C1" s="312"/>
      <c r="D1" s="312"/>
      <c r="E1" s="312"/>
      <c r="F1" s="312"/>
      <c r="G1" s="294"/>
    </row>
    <row r="2" spans="2:7" ht="18.75" x14ac:dyDescent="0.3">
      <c r="B2" s="311" t="s">
        <v>28</v>
      </c>
      <c r="C2" s="311"/>
      <c r="D2" s="311"/>
      <c r="E2" s="311"/>
      <c r="F2" s="311"/>
    </row>
    <row r="3" spans="2:7" ht="18" customHeight="1" x14ac:dyDescent="0.3">
      <c r="B3" s="311" t="s">
        <v>29</v>
      </c>
      <c r="C3" s="311"/>
      <c r="D3" s="311"/>
      <c r="E3" s="311"/>
      <c r="F3" s="311"/>
      <c r="G3" s="271"/>
    </row>
    <row r="4" spans="2:7" ht="18.75" x14ac:dyDescent="0.3">
      <c r="B4" s="313" t="s">
        <v>30</v>
      </c>
      <c r="C4" s="313"/>
      <c r="D4" s="313"/>
      <c r="E4" s="313"/>
      <c r="F4" s="313"/>
    </row>
    <row r="5" spans="2:7" ht="18" hidden="1" customHeight="1" x14ac:dyDescent="0.25">
      <c r="B5" s="93"/>
      <c r="C5" s="225"/>
      <c r="D5" s="225"/>
      <c r="E5" s="225"/>
      <c r="F5" s="225"/>
      <c r="G5" s="225"/>
    </row>
    <row r="6" spans="2:7" ht="6.95" hidden="1" customHeight="1" x14ac:dyDescent="0.25">
      <c r="B6" s="93"/>
      <c r="C6" s="93"/>
      <c r="D6" s="93"/>
      <c r="E6" s="93"/>
      <c r="F6" s="93"/>
    </row>
    <row r="7" spans="2:7" x14ac:dyDescent="0.25">
      <c r="B7" s="93"/>
      <c r="C7" s="93"/>
      <c r="D7" s="93"/>
      <c r="E7" s="93"/>
      <c r="F7" s="93"/>
    </row>
    <row r="8" spans="2:7" x14ac:dyDescent="0.25">
      <c r="B8" s="93"/>
      <c r="C8" s="93"/>
      <c r="D8" s="93"/>
      <c r="E8" s="93"/>
      <c r="F8" s="93"/>
    </row>
    <row r="9" spans="2:7" ht="15.75" x14ac:dyDescent="0.25">
      <c r="B9" s="93"/>
      <c r="C9" s="93"/>
      <c r="D9" s="314" t="s">
        <v>31</v>
      </c>
      <c r="E9" s="315"/>
      <c r="F9" s="316"/>
    </row>
    <row r="10" spans="2:7" ht="15.75" x14ac:dyDescent="0.25">
      <c r="B10" s="94" t="s">
        <v>32</v>
      </c>
      <c r="C10" s="93"/>
      <c r="D10" s="270" t="s">
        <v>33</v>
      </c>
      <c r="E10" s="269"/>
      <c r="F10" s="270" t="s">
        <v>34</v>
      </c>
    </row>
    <row r="11" spans="2:7" x14ac:dyDescent="0.25">
      <c r="B11" s="102" t="s">
        <v>35</v>
      </c>
      <c r="C11" s="93"/>
      <c r="D11" s="267">
        <v>360</v>
      </c>
      <c r="E11" s="95"/>
      <c r="F11" s="268">
        <v>360</v>
      </c>
    </row>
    <row r="12" spans="2:7" x14ac:dyDescent="0.25">
      <c r="B12" s="103" t="s">
        <v>36</v>
      </c>
      <c r="C12" s="93"/>
      <c r="D12" s="267">
        <v>360</v>
      </c>
      <c r="E12" s="95"/>
      <c r="F12" s="268">
        <v>360</v>
      </c>
    </row>
    <row r="13" spans="2:7" x14ac:dyDescent="0.25">
      <c r="B13" s="104" t="s">
        <v>37</v>
      </c>
      <c r="C13" s="93"/>
      <c r="D13" s="267">
        <v>360</v>
      </c>
      <c r="E13" s="95"/>
      <c r="F13" s="268">
        <v>360</v>
      </c>
    </row>
    <row r="14" spans="2:7" x14ac:dyDescent="0.25">
      <c r="B14" s="104" t="s">
        <v>38</v>
      </c>
      <c r="C14" s="93"/>
      <c r="D14" s="267">
        <v>360</v>
      </c>
      <c r="E14" s="95"/>
      <c r="F14" s="268">
        <v>360</v>
      </c>
    </row>
    <row r="15" spans="2:7" x14ac:dyDescent="0.25">
      <c r="B15" s="104" t="s">
        <v>39</v>
      </c>
      <c r="C15" s="93"/>
      <c r="D15" s="267">
        <v>360</v>
      </c>
      <c r="E15" s="95"/>
      <c r="F15" s="268">
        <v>360</v>
      </c>
    </row>
    <row r="16" spans="2:7" x14ac:dyDescent="0.25">
      <c r="B16" s="104" t="s">
        <v>40</v>
      </c>
      <c r="C16" s="98"/>
      <c r="D16" s="267">
        <v>250</v>
      </c>
      <c r="E16" s="98"/>
      <c r="F16" s="268">
        <v>250</v>
      </c>
    </row>
    <row r="17" spans="2:6" x14ac:dyDescent="0.25">
      <c r="B17" s="104" t="s">
        <v>41</v>
      </c>
      <c r="C17" s="98"/>
      <c r="D17" s="267">
        <v>250</v>
      </c>
      <c r="E17" s="98"/>
      <c r="F17" s="268">
        <v>250</v>
      </c>
    </row>
    <row r="18" spans="2:6" x14ac:dyDescent="0.25">
      <c r="B18" s="104" t="s">
        <v>42</v>
      </c>
      <c r="C18" s="93"/>
      <c r="D18" s="267">
        <v>250</v>
      </c>
      <c r="E18" s="95"/>
      <c r="F18" s="268">
        <v>250</v>
      </c>
    </row>
    <row r="19" spans="2:6" x14ac:dyDescent="0.25">
      <c r="B19" s="104" t="s">
        <v>43</v>
      </c>
      <c r="C19" s="93"/>
      <c r="D19" s="267">
        <v>360</v>
      </c>
      <c r="E19" s="95"/>
      <c r="F19" s="268">
        <v>360</v>
      </c>
    </row>
    <row r="20" spans="2:6" x14ac:dyDescent="0.25">
      <c r="B20" s="104" t="s">
        <v>44</v>
      </c>
      <c r="C20" s="93"/>
      <c r="D20" s="267">
        <v>360</v>
      </c>
      <c r="E20" s="95"/>
      <c r="F20" s="268">
        <v>360</v>
      </c>
    </row>
    <row r="21" spans="2:6" x14ac:dyDescent="0.25">
      <c r="B21" s="104" t="s">
        <v>45</v>
      </c>
      <c r="C21" s="93"/>
      <c r="D21" s="267">
        <v>400</v>
      </c>
      <c r="E21" s="95"/>
      <c r="F21" s="268">
        <v>400</v>
      </c>
    </row>
    <row r="22" spans="2:6" x14ac:dyDescent="0.25">
      <c r="B22" s="104" t="s">
        <v>46</v>
      </c>
      <c r="C22" s="93"/>
      <c r="D22" s="267">
        <v>360</v>
      </c>
      <c r="E22" s="95"/>
      <c r="F22" s="268">
        <v>360</v>
      </c>
    </row>
    <row r="23" spans="2:6" x14ac:dyDescent="0.25">
      <c r="B23" s="104" t="s">
        <v>47</v>
      </c>
      <c r="C23" s="93"/>
      <c r="D23" s="267">
        <v>360</v>
      </c>
      <c r="E23" s="95"/>
      <c r="F23" s="268">
        <v>360</v>
      </c>
    </row>
    <row r="24" spans="2:6" x14ac:dyDescent="0.25">
      <c r="B24" s="104" t="s">
        <v>48</v>
      </c>
      <c r="C24" s="93"/>
      <c r="D24" s="267">
        <v>250</v>
      </c>
      <c r="E24" s="95"/>
      <c r="F24" s="268">
        <v>250</v>
      </c>
    </row>
    <row r="25" spans="2:6" x14ac:dyDescent="0.25">
      <c r="B25" s="104" t="s">
        <v>49</v>
      </c>
      <c r="C25" s="93"/>
      <c r="D25" s="267">
        <v>560</v>
      </c>
      <c r="E25" s="95"/>
      <c r="F25" s="268">
        <v>560</v>
      </c>
    </row>
    <row r="26" spans="2:6" x14ac:dyDescent="0.25">
      <c r="B26" s="104" t="s">
        <v>50</v>
      </c>
      <c r="C26" s="93"/>
      <c r="D26" s="267">
        <v>560</v>
      </c>
      <c r="E26" s="95"/>
      <c r="F26" s="268">
        <v>560</v>
      </c>
    </row>
    <row r="27" spans="2:6" x14ac:dyDescent="0.25">
      <c r="B27" s="104" t="s">
        <v>51</v>
      </c>
      <c r="C27" s="93"/>
      <c r="D27" s="267">
        <v>560</v>
      </c>
      <c r="E27" s="95"/>
      <c r="F27" s="268">
        <v>560</v>
      </c>
    </row>
    <row r="28" spans="2:6" x14ac:dyDescent="0.25">
      <c r="B28" s="104" t="s">
        <v>52</v>
      </c>
      <c r="C28" s="93"/>
      <c r="D28" s="267">
        <v>560</v>
      </c>
      <c r="E28" s="95"/>
      <c r="F28" s="268">
        <v>560</v>
      </c>
    </row>
    <row r="29" spans="2:6" x14ac:dyDescent="0.25">
      <c r="B29" s="104" t="s">
        <v>53</v>
      </c>
      <c r="C29" s="93"/>
      <c r="D29" s="267">
        <v>560</v>
      </c>
      <c r="E29" s="95"/>
      <c r="F29" s="268">
        <v>560</v>
      </c>
    </row>
    <row r="30" spans="2:6" x14ac:dyDescent="0.25">
      <c r="B30" s="104" t="s">
        <v>54</v>
      </c>
      <c r="C30" s="93"/>
      <c r="D30" s="267">
        <v>560</v>
      </c>
      <c r="E30" s="95"/>
      <c r="F30" s="268">
        <v>560</v>
      </c>
    </row>
    <row r="31" spans="2:6" x14ac:dyDescent="0.25">
      <c r="B31" s="104" t="s">
        <v>55</v>
      </c>
      <c r="C31" s="93"/>
      <c r="D31" s="267">
        <v>250</v>
      </c>
      <c r="E31" s="98"/>
      <c r="F31" s="268">
        <v>250</v>
      </c>
    </row>
    <row r="32" spans="2:6" x14ac:dyDescent="0.25">
      <c r="B32" s="104" t="s">
        <v>56</v>
      </c>
      <c r="C32" s="93"/>
      <c r="D32" s="267">
        <v>100</v>
      </c>
      <c r="E32" s="95"/>
      <c r="F32" s="268">
        <v>100</v>
      </c>
    </row>
    <row r="33" spans="2:6" x14ac:dyDescent="0.25">
      <c r="B33" s="104" t="s">
        <v>57</v>
      </c>
      <c r="C33" s="93"/>
      <c r="D33" s="267">
        <v>100</v>
      </c>
      <c r="E33" s="95"/>
      <c r="F33" s="268">
        <v>100</v>
      </c>
    </row>
    <row r="34" spans="2:6" x14ac:dyDescent="0.25">
      <c r="B34" s="104" t="s">
        <v>58</v>
      </c>
      <c r="C34" s="93"/>
      <c r="D34" s="267">
        <v>100</v>
      </c>
      <c r="E34" s="95"/>
      <c r="F34" s="268">
        <v>100</v>
      </c>
    </row>
    <row r="35" spans="2:6" x14ac:dyDescent="0.25">
      <c r="B35" s="104" t="s">
        <v>59</v>
      </c>
      <c r="C35" s="93"/>
      <c r="D35" s="267">
        <v>100</v>
      </c>
      <c r="E35" s="95"/>
      <c r="F35" s="268">
        <v>100</v>
      </c>
    </row>
    <row r="36" spans="2:6" x14ac:dyDescent="0.25">
      <c r="B36" s="104" t="s">
        <v>60</v>
      </c>
      <c r="C36" s="93"/>
      <c r="D36" s="267">
        <v>500</v>
      </c>
      <c r="E36" s="95"/>
      <c r="F36" s="268">
        <v>500</v>
      </c>
    </row>
    <row r="37" spans="2:6" x14ac:dyDescent="0.25">
      <c r="B37" s="104" t="s">
        <v>61</v>
      </c>
      <c r="C37" s="93"/>
      <c r="D37" s="267">
        <v>500</v>
      </c>
      <c r="E37" s="95"/>
      <c r="F37" s="268">
        <v>500</v>
      </c>
    </row>
    <row r="38" spans="2:6" x14ac:dyDescent="0.25">
      <c r="B38" s="104" t="s">
        <v>62</v>
      </c>
      <c r="C38" s="93"/>
      <c r="D38" s="267">
        <v>500</v>
      </c>
      <c r="E38" s="95"/>
      <c r="F38" s="268">
        <v>500</v>
      </c>
    </row>
    <row r="39" spans="2:6" x14ac:dyDescent="0.25">
      <c r="B39" s="104" t="s">
        <v>63</v>
      </c>
      <c r="C39" s="98"/>
      <c r="D39" s="267">
        <v>250</v>
      </c>
      <c r="E39" s="98"/>
      <c r="F39" s="268">
        <v>150</v>
      </c>
    </row>
    <row r="40" spans="2:6" x14ac:dyDescent="0.25">
      <c r="B40" s="104" t="s">
        <v>64</v>
      </c>
      <c r="C40" s="98"/>
      <c r="D40" s="267">
        <v>125</v>
      </c>
      <c r="E40" s="98"/>
      <c r="F40" s="268">
        <v>150</v>
      </c>
    </row>
    <row r="41" spans="2:6" x14ac:dyDescent="0.25">
      <c r="B41" s="272" t="s">
        <v>65</v>
      </c>
      <c r="C41" s="273"/>
      <c r="D41" s="275">
        <v>125</v>
      </c>
      <c r="E41" s="276"/>
      <c r="F41" s="277">
        <v>0</v>
      </c>
    </row>
    <row r="42" spans="2:6" x14ac:dyDescent="0.25">
      <c r="B42" s="104" t="s">
        <v>66</v>
      </c>
      <c r="C42" s="93"/>
      <c r="D42" s="267">
        <v>20</v>
      </c>
      <c r="E42" s="95"/>
      <c r="F42" s="268">
        <v>20</v>
      </c>
    </row>
    <row r="43" spans="2:6" x14ac:dyDescent="0.25">
      <c r="B43" s="104" t="s">
        <v>67</v>
      </c>
      <c r="C43" s="93"/>
      <c r="D43" s="267">
        <v>295</v>
      </c>
      <c r="E43" s="95"/>
      <c r="F43" s="268">
        <v>295</v>
      </c>
    </row>
    <row r="44" spans="2:6" x14ac:dyDescent="0.25">
      <c r="B44" s="104" t="s">
        <v>68</v>
      </c>
      <c r="C44" s="93"/>
      <c r="D44" s="267">
        <v>145</v>
      </c>
      <c r="E44" s="95"/>
      <c r="F44" s="268">
        <v>145</v>
      </c>
    </row>
    <row r="45" spans="2:6" x14ac:dyDescent="0.25">
      <c r="B45" s="104" t="s">
        <v>69</v>
      </c>
      <c r="C45" s="93"/>
      <c r="D45" s="267">
        <v>145</v>
      </c>
      <c r="E45" s="95"/>
      <c r="F45" s="268">
        <v>145</v>
      </c>
    </row>
    <row r="46" spans="2:6" x14ac:dyDescent="0.25">
      <c r="B46" s="104" t="s">
        <v>70</v>
      </c>
      <c r="C46" s="93"/>
      <c r="D46" s="267">
        <v>295</v>
      </c>
      <c r="E46" s="95"/>
      <c r="F46" s="268">
        <v>295</v>
      </c>
    </row>
    <row r="47" spans="2:6" x14ac:dyDescent="0.25">
      <c r="B47" s="104" t="s">
        <v>71</v>
      </c>
      <c r="C47" s="93"/>
      <c r="D47" s="267">
        <v>145</v>
      </c>
      <c r="E47" s="95"/>
      <c r="F47" s="268">
        <v>145</v>
      </c>
    </row>
    <row r="48" spans="2:6" x14ac:dyDescent="0.25">
      <c r="B48" s="104" t="s">
        <v>72</v>
      </c>
      <c r="C48" s="93"/>
      <c r="D48" s="267">
        <v>145</v>
      </c>
      <c r="E48" s="95"/>
      <c r="F48" s="268">
        <v>145</v>
      </c>
    </row>
    <row r="49" spans="2:6" x14ac:dyDescent="0.25">
      <c r="B49" s="104" t="s">
        <v>73</v>
      </c>
      <c r="C49" s="93"/>
      <c r="D49" s="267">
        <v>145</v>
      </c>
      <c r="E49" s="95"/>
      <c r="F49" s="268">
        <v>145</v>
      </c>
    </row>
    <row r="50" spans="2:6" x14ac:dyDescent="0.25">
      <c r="B50" s="104" t="s">
        <v>74</v>
      </c>
      <c r="C50" s="93"/>
      <c r="D50" s="267">
        <v>145</v>
      </c>
      <c r="E50" s="95"/>
      <c r="F50" s="268">
        <v>145</v>
      </c>
    </row>
    <row r="51" spans="2:6" x14ac:dyDescent="0.25">
      <c r="B51" s="104" t="s">
        <v>75</v>
      </c>
      <c r="C51" s="93"/>
      <c r="D51" s="267">
        <v>145</v>
      </c>
      <c r="E51" s="95"/>
      <c r="F51" s="268">
        <v>145</v>
      </c>
    </row>
    <row r="52" spans="2:6" x14ac:dyDescent="0.25">
      <c r="B52" s="100" t="s">
        <v>76</v>
      </c>
      <c r="C52" s="93"/>
      <c r="D52" s="267">
        <v>145</v>
      </c>
      <c r="E52" s="95"/>
      <c r="F52" s="268">
        <v>145</v>
      </c>
    </row>
    <row r="53" spans="2:6" x14ac:dyDescent="0.25">
      <c r="B53" s="104" t="s">
        <v>77</v>
      </c>
      <c r="C53" s="98"/>
      <c r="D53" s="267">
        <v>250</v>
      </c>
      <c r="E53" s="98"/>
      <c r="F53" s="268">
        <v>250</v>
      </c>
    </row>
    <row r="54" spans="2:6" x14ac:dyDescent="0.25">
      <c r="B54" s="104" t="s">
        <v>78</v>
      </c>
      <c r="C54" s="146"/>
      <c r="D54" s="267">
        <v>250</v>
      </c>
      <c r="E54" s="95"/>
      <c r="F54" s="268">
        <v>250</v>
      </c>
    </row>
    <row r="55" spans="2:6" x14ac:dyDescent="0.25">
      <c r="B55" s="104" t="s">
        <v>79</v>
      </c>
      <c r="C55" s="146"/>
      <c r="D55" s="267">
        <v>250</v>
      </c>
      <c r="E55" s="95"/>
      <c r="F55" s="268">
        <v>250</v>
      </c>
    </row>
    <row r="56" spans="2:6" x14ac:dyDescent="0.25">
      <c r="B56" s="104" t="s">
        <v>80</v>
      </c>
      <c r="C56" s="146"/>
      <c r="D56" s="267">
        <v>250</v>
      </c>
      <c r="E56" s="95"/>
      <c r="F56" s="268">
        <v>250</v>
      </c>
    </row>
    <row r="57" spans="2:6" x14ac:dyDescent="0.25">
      <c r="B57" s="104" t="s">
        <v>81</v>
      </c>
      <c r="C57" s="146"/>
      <c r="D57" s="267">
        <v>250</v>
      </c>
      <c r="E57" s="95"/>
      <c r="F57" s="268">
        <v>250</v>
      </c>
    </row>
    <row r="58" spans="2:6" x14ac:dyDescent="0.25">
      <c r="B58" s="104" t="s">
        <v>82</v>
      </c>
      <c r="C58" s="146"/>
      <c r="D58" s="267">
        <v>250</v>
      </c>
      <c r="E58" s="95"/>
      <c r="F58" s="268">
        <v>250</v>
      </c>
    </row>
    <row r="59" spans="2:6" x14ac:dyDescent="0.25">
      <c r="B59" s="104" t="s">
        <v>83</v>
      </c>
      <c r="C59" s="93"/>
      <c r="D59" s="267">
        <v>100</v>
      </c>
      <c r="E59" s="95"/>
      <c r="F59" s="268">
        <v>100</v>
      </c>
    </row>
    <row r="60" spans="2:6" x14ac:dyDescent="0.25">
      <c r="B60" s="104" t="s">
        <v>84</v>
      </c>
      <c r="C60" s="93"/>
      <c r="D60" s="267">
        <v>100</v>
      </c>
      <c r="E60" s="95"/>
      <c r="F60" s="268">
        <v>100</v>
      </c>
    </row>
    <row r="61" spans="2:6" x14ac:dyDescent="0.25">
      <c r="B61" s="104" t="s">
        <v>85</v>
      </c>
      <c r="C61" s="93"/>
      <c r="D61" s="267">
        <v>500</v>
      </c>
      <c r="E61" s="95"/>
      <c r="F61" s="268">
        <v>500</v>
      </c>
    </row>
    <row r="62" spans="2:6" x14ac:dyDescent="0.25">
      <c r="B62" s="104" t="s">
        <v>86</v>
      </c>
      <c r="C62" s="98"/>
      <c r="D62" s="267">
        <v>250</v>
      </c>
      <c r="E62" s="98"/>
      <c r="F62" s="268">
        <v>250</v>
      </c>
    </row>
    <row r="63" spans="2:6" x14ac:dyDescent="0.25">
      <c r="B63" s="104" t="s">
        <v>87</v>
      </c>
      <c r="C63" s="98"/>
      <c r="D63" s="267">
        <v>250</v>
      </c>
      <c r="E63" s="98"/>
      <c r="F63" s="268">
        <v>250</v>
      </c>
    </row>
    <row r="64" spans="2:6" x14ac:dyDescent="0.25">
      <c r="B64" s="104" t="s">
        <v>88</v>
      </c>
      <c r="C64" s="98"/>
      <c r="D64" s="267">
        <v>250</v>
      </c>
      <c r="E64" s="98"/>
      <c r="F64" s="268">
        <v>250</v>
      </c>
    </row>
    <row r="65" spans="2:9" x14ac:dyDescent="0.25">
      <c r="B65" s="104" t="s">
        <v>89</v>
      </c>
      <c r="C65" s="98"/>
      <c r="D65" s="267">
        <v>250</v>
      </c>
      <c r="E65" s="98"/>
      <c r="F65" s="268">
        <v>250</v>
      </c>
    </row>
    <row r="66" spans="2:9" x14ac:dyDescent="0.25">
      <c r="B66" s="104" t="s">
        <v>90</v>
      </c>
      <c r="C66" s="98"/>
      <c r="D66" s="267">
        <v>250</v>
      </c>
      <c r="E66" s="98"/>
      <c r="F66" s="268">
        <v>250</v>
      </c>
    </row>
    <row r="67" spans="2:9" ht="21.75" customHeight="1" x14ac:dyDescent="0.25">
      <c r="B67" s="94"/>
      <c r="C67" s="93"/>
      <c r="D67" s="278"/>
      <c r="E67" s="134"/>
      <c r="F67" s="134"/>
    </row>
    <row r="68" spans="2:9" ht="15.75" x14ac:dyDescent="0.25">
      <c r="B68" s="94"/>
      <c r="C68" s="93"/>
      <c r="D68" s="314" t="s">
        <v>31</v>
      </c>
      <c r="E68" s="315"/>
      <c r="F68" s="316"/>
    </row>
    <row r="69" spans="2:9" ht="15.75" x14ac:dyDescent="0.25">
      <c r="B69" s="94" t="s">
        <v>91</v>
      </c>
      <c r="C69" s="93"/>
      <c r="D69" s="270" t="s">
        <v>33</v>
      </c>
      <c r="E69" s="269"/>
      <c r="F69" s="270" t="s">
        <v>34</v>
      </c>
    </row>
    <row r="70" spans="2:9" x14ac:dyDescent="0.25">
      <c r="B70" s="122" t="s">
        <v>92</v>
      </c>
      <c r="C70" s="93"/>
      <c r="D70" s="280">
        <v>600</v>
      </c>
      <c r="E70" s="95"/>
      <c r="F70" s="96">
        <v>600</v>
      </c>
      <c r="I70" s="145"/>
    </row>
    <row r="71" spans="2:9" x14ac:dyDescent="0.25">
      <c r="B71" s="122" t="s">
        <v>93</v>
      </c>
      <c r="C71" s="93"/>
      <c r="D71" s="280">
        <v>450</v>
      </c>
      <c r="E71" s="95"/>
      <c r="F71" s="253">
        <v>450</v>
      </c>
    </row>
    <row r="72" spans="2:9" x14ac:dyDescent="0.25">
      <c r="B72" s="279"/>
      <c r="C72" s="93"/>
      <c r="D72" s="280"/>
      <c r="E72" s="95"/>
      <c r="F72" s="253"/>
    </row>
    <row r="73" spans="2:9" ht="15.75" x14ac:dyDescent="0.25">
      <c r="B73" s="94"/>
      <c r="C73" s="93"/>
      <c r="D73" s="107"/>
      <c r="E73" s="95"/>
      <c r="F73" s="107"/>
    </row>
    <row r="74" spans="2:9" ht="15" customHeight="1" x14ac:dyDescent="0.25">
      <c r="B74" s="281"/>
      <c r="C74" s="281"/>
      <c r="D74" s="308" t="s">
        <v>31</v>
      </c>
      <c r="E74" s="309"/>
      <c r="F74" s="309"/>
    </row>
    <row r="75" spans="2:9" ht="15.75" x14ac:dyDescent="0.25">
      <c r="B75" s="282"/>
      <c r="C75" s="281"/>
      <c r="D75" s="270" t="s">
        <v>33</v>
      </c>
      <c r="E75" s="281"/>
      <c r="F75" s="270" t="s">
        <v>34</v>
      </c>
    </row>
    <row r="76" spans="2:9" ht="15" customHeight="1" x14ac:dyDescent="0.25">
      <c r="B76" s="283" t="s">
        <v>94</v>
      </c>
      <c r="C76" s="310"/>
      <c r="D76" s="310"/>
      <c r="E76" s="310"/>
      <c r="F76" s="310"/>
    </row>
    <row r="77" spans="2:9" ht="15.75" x14ac:dyDescent="0.25">
      <c r="B77" s="274" t="s">
        <v>95</v>
      </c>
      <c r="C77" s="281"/>
      <c r="D77" s="284">
        <v>35</v>
      </c>
      <c r="E77" s="276"/>
      <c r="F77" s="286">
        <v>35</v>
      </c>
    </row>
    <row r="78" spans="2:9" ht="15.75" x14ac:dyDescent="0.25">
      <c r="B78" s="274" t="s">
        <v>96</v>
      </c>
      <c r="C78" s="281"/>
      <c r="D78" s="287">
        <v>0.03</v>
      </c>
      <c r="E78" s="276"/>
      <c r="F78" s="288">
        <v>0.03</v>
      </c>
    </row>
    <row r="79" spans="2:9" ht="15.75" x14ac:dyDescent="0.25">
      <c r="B79" s="285" t="s">
        <v>97</v>
      </c>
      <c r="C79" s="281"/>
      <c r="D79" s="284">
        <v>100</v>
      </c>
      <c r="E79" s="276"/>
      <c r="F79" s="284">
        <v>100</v>
      </c>
    </row>
    <row r="80" spans="2:9" ht="15.75" x14ac:dyDescent="0.25">
      <c r="B80" s="285" t="s">
        <v>98</v>
      </c>
      <c r="C80" s="281"/>
      <c r="D80" s="289" t="s">
        <v>99</v>
      </c>
      <c r="E80" s="281"/>
      <c r="F80" s="289" t="s">
        <v>99</v>
      </c>
    </row>
    <row r="81" spans="2:6" ht="15.75" x14ac:dyDescent="0.25">
      <c r="B81" s="285" t="s">
        <v>100</v>
      </c>
      <c r="C81" s="281"/>
      <c r="D81" s="291">
        <v>10</v>
      </c>
      <c r="E81" s="292"/>
      <c r="F81" s="291">
        <v>10</v>
      </c>
    </row>
    <row r="82" spans="2:6" ht="15.75" x14ac:dyDescent="0.25">
      <c r="B82" s="285" t="s">
        <v>101</v>
      </c>
      <c r="C82" s="281"/>
      <c r="D82" s="291">
        <v>25</v>
      </c>
      <c r="E82" s="292"/>
      <c r="F82" s="291">
        <v>25</v>
      </c>
    </row>
    <row r="83" spans="2:6" ht="15.75" x14ac:dyDescent="0.25">
      <c r="B83" s="285" t="s">
        <v>102</v>
      </c>
      <c r="C83" s="281"/>
      <c r="D83" s="291">
        <v>25</v>
      </c>
      <c r="E83" s="292"/>
      <c r="F83" s="291">
        <v>25</v>
      </c>
    </row>
    <row r="84" spans="2:6" ht="15.75" x14ac:dyDescent="0.25">
      <c r="B84" s="285" t="s">
        <v>103</v>
      </c>
      <c r="C84" s="281"/>
      <c r="D84" s="293">
        <v>1.7500000000000002E-2</v>
      </c>
      <c r="E84" s="292"/>
      <c r="F84" s="293">
        <v>1.7500000000000002E-2</v>
      </c>
    </row>
    <row r="85" spans="2:6" ht="15.75" x14ac:dyDescent="0.25">
      <c r="B85" s="285" t="s">
        <v>104</v>
      </c>
      <c r="C85" s="281"/>
      <c r="D85" s="291">
        <v>45</v>
      </c>
      <c r="E85" s="292"/>
      <c r="F85" s="291">
        <v>40</v>
      </c>
    </row>
    <row r="86" spans="2:6" ht="15.75" x14ac:dyDescent="0.25">
      <c r="B86" s="285" t="s">
        <v>105</v>
      </c>
      <c r="C86" s="281"/>
      <c r="D86" s="291">
        <v>10</v>
      </c>
      <c r="E86" s="292"/>
      <c r="F86" s="291">
        <v>10</v>
      </c>
    </row>
    <row r="87" spans="2:6" ht="15.75" x14ac:dyDescent="0.25">
      <c r="B87" s="285" t="s">
        <v>106</v>
      </c>
      <c r="C87" s="281"/>
      <c r="D87" s="290" t="s">
        <v>99</v>
      </c>
      <c r="E87" s="281"/>
      <c r="F87" s="290" t="s">
        <v>99</v>
      </c>
    </row>
    <row r="88" spans="2:6" ht="15.75" x14ac:dyDescent="0.25">
      <c r="B88" s="285" t="s">
        <v>107</v>
      </c>
      <c r="C88" s="281"/>
      <c r="D88" s="291">
        <v>100</v>
      </c>
      <c r="E88" s="292"/>
      <c r="F88" s="291">
        <v>100</v>
      </c>
    </row>
    <row r="89" spans="2:6" ht="15.75" x14ac:dyDescent="0.25">
      <c r="B89" s="285" t="s">
        <v>108</v>
      </c>
      <c r="C89" s="281"/>
      <c r="D89" s="290" t="s">
        <v>109</v>
      </c>
      <c r="E89" s="292"/>
      <c r="F89" s="290" t="s">
        <v>109</v>
      </c>
    </row>
    <row r="90" spans="2:6" ht="15.75" x14ac:dyDescent="0.25">
      <c r="B90" s="285" t="s">
        <v>110</v>
      </c>
      <c r="C90" s="281"/>
      <c r="D90" s="291">
        <v>8.25</v>
      </c>
      <c r="E90" s="292"/>
      <c r="F90" s="291">
        <v>8.25</v>
      </c>
    </row>
    <row r="91" spans="2:6" x14ac:dyDescent="0.25">
      <c r="B91" s="93"/>
      <c r="C91" s="93"/>
      <c r="D91" s="93"/>
      <c r="E91" s="93"/>
      <c r="F91" s="93"/>
    </row>
    <row r="92" spans="2:6" x14ac:dyDescent="0.25">
      <c r="B92" s="93"/>
      <c r="C92" s="93"/>
      <c r="D92" s="93"/>
      <c r="E92" s="93"/>
      <c r="F92" s="93"/>
    </row>
    <row r="93" spans="2:6" x14ac:dyDescent="0.25">
      <c r="B93" s="93"/>
      <c r="C93" s="93"/>
      <c r="D93" s="93"/>
      <c r="E93" s="93"/>
      <c r="F93" s="93"/>
    </row>
    <row r="94" spans="2:6" x14ac:dyDescent="0.25">
      <c r="B94" s="93"/>
      <c r="C94" s="93"/>
      <c r="D94" s="93"/>
      <c r="E94" s="93"/>
      <c r="F94" s="93"/>
    </row>
    <row r="95" spans="2:6" x14ac:dyDescent="0.25">
      <c r="B95" s="93"/>
      <c r="C95" s="93"/>
      <c r="D95" s="93"/>
      <c r="E95" s="93"/>
      <c r="F95" s="93"/>
    </row>
    <row r="96" spans="2:6" x14ac:dyDescent="0.25">
      <c r="B96" s="93"/>
      <c r="C96" s="93"/>
      <c r="D96" s="93"/>
      <c r="E96" s="93"/>
      <c r="F96" s="93"/>
    </row>
    <row r="97" spans="2:6" x14ac:dyDescent="0.25">
      <c r="B97" s="93"/>
      <c r="C97" s="93"/>
      <c r="D97" s="93"/>
      <c r="E97" s="93"/>
      <c r="F97" s="93"/>
    </row>
    <row r="98" spans="2:6" x14ac:dyDescent="0.25">
      <c r="B98" s="93"/>
      <c r="C98" s="93"/>
      <c r="D98" s="93"/>
      <c r="E98" s="93"/>
      <c r="F98" s="93"/>
    </row>
    <row r="99" spans="2:6" x14ac:dyDescent="0.25">
      <c r="B99" s="93"/>
      <c r="C99" s="93"/>
      <c r="D99" s="93"/>
      <c r="E99" s="93"/>
      <c r="F99" s="93"/>
    </row>
    <row r="100" spans="2:6" x14ac:dyDescent="0.25">
      <c r="B100" s="93"/>
      <c r="C100" s="93"/>
      <c r="D100" s="93"/>
      <c r="E100" s="93"/>
      <c r="F100" s="93"/>
    </row>
  </sheetData>
  <mergeCells count="9">
    <mergeCell ref="D74:F74"/>
    <mergeCell ref="C76:D76"/>
    <mergeCell ref="E76:F76"/>
    <mergeCell ref="B3:F3"/>
    <mergeCell ref="B1:F1"/>
    <mergeCell ref="B2:F2"/>
    <mergeCell ref="B4:F4"/>
    <mergeCell ref="D68:F68"/>
    <mergeCell ref="D9:F9"/>
  </mergeCells>
  <pageMargins left="0.45" right="0.2" top="0.75" bottom="0.5" header="0.3" footer="0.3"/>
  <pageSetup fitToHeight="0" orientation="landscape" r:id="rId1"/>
  <headerFooter>
    <oddFooter>&amp;CCourse and Other Fees&amp;RPage &amp;P of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553E9E-4CF7-40E4-86C2-50F1E2D53E58}">
  <sheetPr>
    <pageSetUpPr fitToPage="1"/>
  </sheetPr>
  <dimension ref="A1:U283"/>
  <sheetViews>
    <sheetView zoomScaleNormal="100" workbookViewId="0">
      <selection activeCell="X5" sqref="X5"/>
    </sheetView>
  </sheetViews>
  <sheetFormatPr defaultRowHeight="15" x14ac:dyDescent="0.25"/>
  <cols>
    <col min="1" max="1" width="3.5703125" customWidth="1"/>
    <col min="2" max="2" width="56.140625" customWidth="1"/>
    <col min="3" max="3" width="3.7109375" customWidth="1"/>
    <col min="4" max="4" width="12.85546875" customWidth="1"/>
    <col min="5" max="5" width="4.85546875" customWidth="1"/>
    <col min="6" max="6" width="11.42578125" customWidth="1"/>
    <col min="7" max="7" width="4.85546875" customWidth="1"/>
    <col min="8" max="8" width="9.85546875" customWidth="1"/>
    <col min="9" max="9" width="4.85546875" customWidth="1"/>
    <col min="10" max="10" width="11.85546875" customWidth="1"/>
    <col min="11" max="11" width="3.7109375" customWidth="1"/>
    <col min="12" max="12" width="14.28515625" customWidth="1"/>
    <col min="13" max="13" width="4.85546875" customWidth="1"/>
    <col min="14" max="14" width="14.85546875" customWidth="1"/>
    <col min="15" max="15" width="4.85546875" customWidth="1"/>
    <col min="16" max="16" width="11.28515625" customWidth="1"/>
    <col min="17" max="17" width="4.85546875" customWidth="1"/>
    <col min="18" max="18" width="16.5703125" customWidth="1"/>
    <col min="19" max="20" width="3.5703125" customWidth="1"/>
    <col min="21" max="21" width="12.85546875" bestFit="1" customWidth="1"/>
  </cols>
  <sheetData>
    <row r="1" spans="1:20" ht="18.75" x14ac:dyDescent="0.3">
      <c r="A1" s="93"/>
      <c r="B1" s="224" t="s">
        <v>111</v>
      </c>
      <c r="C1" s="134"/>
      <c r="D1" s="134"/>
      <c r="E1" s="134"/>
      <c r="F1" s="134"/>
      <c r="G1" s="134"/>
      <c r="H1" s="134"/>
      <c r="I1" s="134"/>
      <c r="J1" s="134"/>
      <c r="K1" s="134"/>
      <c r="L1" s="134"/>
      <c r="M1" s="134"/>
      <c r="N1" s="134"/>
      <c r="O1" s="134"/>
      <c r="P1" s="134"/>
      <c r="Q1" s="134"/>
      <c r="R1" s="135"/>
      <c r="S1" s="93"/>
      <c r="T1" s="93"/>
    </row>
    <row r="2" spans="1:20" ht="18.75" x14ac:dyDescent="0.3">
      <c r="A2" s="93"/>
      <c r="B2" s="224" t="s">
        <v>112</v>
      </c>
      <c r="C2" s="134"/>
      <c r="D2" s="134"/>
      <c r="E2" s="134"/>
      <c r="F2" s="134"/>
      <c r="G2" s="134"/>
      <c r="H2" s="134"/>
      <c r="I2" s="134"/>
      <c r="J2" s="134"/>
      <c r="K2" s="134"/>
      <c r="L2" s="134"/>
      <c r="M2" s="134"/>
      <c r="N2" s="134"/>
      <c r="O2" s="134"/>
      <c r="P2" s="134"/>
      <c r="Q2" s="134"/>
      <c r="R2" s="135" t="s">
        <v>113</v>
      </c>
      <c r="S2" s="93"/>
      <c r="T2" s="93"/>
    </row>
    <row r="3" spans="1:20" ht="18" customHeight="1" x14ac:dyDescent="0.3">
      <c r="B3" s="224" t="s">
        <v>27</v>
      </c>
      <c r="C3" s="225"/>
      <c r="D3" s="225"/>
      <c r="E3" s="225"/>
      <c r="F3" s="225"/>
      <c r="G3" s="225"/>
      <c r="H3" s="225"/>
      <c r="I3" s="225"/>
      <c r="J3" s="225"/>
      <c r="K3" s="225"/>
      <c r="L3" s="225"/>
      <c r="M3" s="225"/>
      <c r="N3" s="225"/>
      <c r="O3" s="225"/>
      <c r="P3" s="225"/>
      <c r="Q3" s="225"/>
      <c r="R3" s="225"/>
      <c r="S3" s="225"/>
    </row>
    <row r="4" spans="1:20" ht="6.95" customHeight="1" thickBot="1" x14ac:dyDescent="0.3">
      <c r="A4" s="125"/>
      <c r="B4" s="125"/>
      <c r="C4" s="125"/>
      <c r="D4" s="125"/>
      <c r="E4" s="125"/>
      <c r="F4" s="125"/>
      <c r="G4" s="125"/>
      <c r="H4" s="125"/>
      <c r="I4" s="125"/>
      <c r="J4" s="125"/>
      <c r="K4" s="125"/>
      <c r="L4" s="136"/>
      <c r="M4" s="342"/>
      <c r="N4" s="342"/>
      <c r="O4" s="342"/>
      <c r="P4" s="342"/>
      <c r="Q4" s="342"/>
      <c r="R4" s="342"/>
      <c r="S4" s="125"/>
      <c r="T4" s="125"/>
    </row>
    <row r="5" spans="1:20" ht="15.75" thickBot="1" x14ac:dyDescent="0.3">
      <c r="A5" s="59"/>
      <c r="B5" s="59"/>
      <c r="C5" s="59"/>
      <c r="D5" s="59"/>
      <c r="E5" s="59"/>
      <c r="F5" s="59"/>
      <c r="G5" s="59"/>
      <c r="H5" s="59"/>
      <c r="I5" s="59"/>
      <c r="J5" s="59"/>
      <c r="K5" s="59"/>
      <c r="L5" s="59"/>
      <c r="M5" s="59"/>
      <c r="N5" s="59"/>
      <c r="O5" s="59"/>
      <c r="P5" s="59"/>
      <c r="Q5" s="59"/>
      <c r="R5" s="59"/>
      <c r="S5" s="59"/>
      <c r="T5" s="59"/>
    </row>
    <row r="6" spans="1:20" ht="17.25" thickTop="1" thickBot="1" x14ac:dyDescent="0.3">
      <c r="A6" s="59"/>
      <c r="B6" s="217" t="s">
        <v>114</v>
      </c>
      <c r="C6" s="93"/>
      <c r="D6" s="221" t="s">
        <v>31</v>
      </c>
      <c r="E6" s="222"/>
      <c r="F6" s="222"/>
      <c r="G6" s="222"/>
      <c r="H6" s="222"/>
      <c r="I6" s="222"/>
      <c r="J6" s="223"/>
      <c r="K6" s="93"/>
      <c r="L6" s="221" t="s">
        <v>115</v>
      </c>
      <c r="M6" s="222"/>
      <c r="N6" s="222"/>
      <c r="O6" s="222"/>
      <c r="P6" s="222"/>
      <c r="Q6" s="222"/>
      <c r="R6" s="223"/>
      <c r="S6" s="59"/>
      <c r="T6" s="59"/>
    </row>
    <row r="7" spans="1:20" ht="16.5" thickTop="1" x14ac:dyDescent="0.25">
      <c r="A7" s="59"/>
      <c r="B7" s="218" t="s">
        <v>116</v>
      </c>
      <c r="C7" s="93"/>
      <c r="D7" s="219" t="s">
        <v>117</v>
      </c>
      <c r="E7" s="93"/>
      <c r="F7" s="219" t="s">
        <v>118</v>
      </c>
      <c r="G7" s="93"/>
      <c r="H7" s="219" t="s">
        <v>119</v>
      </c>
      <c r="I7" s="93"/>
      <c r="J7" s="219" t="s">
        <v>120</v>
      </c>
      <c r="K7" s="93"/>
      <c r="L7" s="219" t="s">
        <v>117</v>
      </c>
      <c r="M7" s="93"/>
      <c r="N7" s="219" t="s">
        <v>118</v>
      </c>
      <c r="O7" s="93"/>
      <c r="P7" s="219" t="s">
        <v>119</v>
      </c>
      <c r="Q7" s="93"/>
      <c r="R7" s="219" t="s">
        <v>120</v>
      </c>
      <c r="S7" s="59"/>
      <c r="T7" s="59"/>
    </row>
    <row r="8" spans="1:20" ht="15.75" x14ac:dyDescent="0.25">
      <c r="A8" s="59"/>
      <c r="B8" s="94" t="s">
        <v>121</v>
      </c>
      <c r="C8" s="93"/>
      <c r="D8" s="220" t="s">
        <v>33</v>
      </c>
      <c r="E8" s="93"/>
      <c r="F8" s="220" t="s">
        <v>34</v>
      </c>
      <c r="G8" s="93"/>
      <c r="H8" s="220" t="s">
        <v>122</v>
      </c>
      <c r="I8" s="93"/>
      <c r="J8" s="220" t="s">
        <v>122</v>
      </c>
      <c r="K8" s="93"/>
      <c r="L8" s="220" t="str">
        <f>+D8</f>
        <v>2025-26</v>
      </c>
      <c r="M8" s="93"/>
      <c r="N8" s="220" t="str">
        <f>+F8</f>
        <v>2024-25</v>
      </c>
      <c r="O8" s="93"/>
      <c r="P8" s="220" t="s">
        <v>122</v>
      </c>
      <c r="Q8" s="93"/>
      <c r="R8" s="220" t="s">
        <v>122</v>
      </c>
      <c r="S8" s="59"/>
      <c r="T8" s="59"/>
    </row>
    <row r="9" spans="1:20" x14ac:dyDescent="0.25">
      <c r="A9" s="59"/>
      <c r="B9" s="102" t="s">
        <v>35</v>
      </c>
      <c r="C9" s="93"/>
      <c r="D9" s="137">
        <v>360</v>
      </c>
      <c r="E9" s="95"/>
      <c r="F9" s="254">
        <v>360</v>
      </c>
      <c r="G9" s="95"/>
      <c r="H9" s="139">
        <f t="shared" ref="H9:H31" si="0">SUM(D9-F9)</f>
        <v>0</v>
      </c>
      <c r="I9" s="95"/>
      <c r="J9" s="140" t="str">
        <f t="shared" ref="J9:J31" si="1">IF(H9=0," ",IF(F9=0,1,H9/F9))</f>
        <v xml:space="preserve"> </v>
      </c>
      <c r="K9" s="95"/>
      <c r="L9" s="89">
        <f>D9*M9</f>
        <v>3600</v>
      </c>
      <c r="M9" s="141">
        <v>10</v>
      </c>
      <c r="N9" s="88">
        <v>3960</v>
      </c>
      <c r="O9" s="142">
        <v>11</v>
      </c>
      <c r="P9" s="139">
        <f t="shared" ref="P9:P67" si="2">SUM(L9-N9)</f>
        <v>-360</v>
      </c>
      <c r="Q9" s="93"/>
      <c r="R9" s="140">
        <f t="shared" ref="R9:R46" si="3">IF(P9=0," ",IF(N9=0,1,P9/N9))</f>
        <v>-9.0909090909090912E-2</v>
      </c>
      <c r="S9" s="59"/>
      <c r="T9" s="59"/>
    </row>
    <row r="10" spans="1:20" x14ac:dyDescent="0.25">
      <c r="A10" s="59"/>
      <c r="B10" s="103" t="s">
        <v>36</v>
      </c>
      <c r="C10" s="93"/>
      <c r="D10" s="137">
        <v>360</v>
      </c>
      <c r="E10" s="95"/>
      <c r="F10" s="254">
        <v>360</v>
      </c>
      <c r="G10" s="95"/>
      <c r="H10" s="139">
        <f t="shared" si="0"/>
        <v>0</v>
      </c>
      <c r="I10" s="95"/>
      <c r="J10" s="140" t="str">
        <f t="shared" si="1"/>
        <v xml:space="preserve"> </v>
      </c>
      <c r="K10" s="95"/>
      <c r="L10" s="89">
        <f t="shared" ref="L10:L31" si="4">D10*M10</f>
        <v>3240</v>
      </c>
      <c r="M10" s="141">
        <v>9</v>
      </c>
      <c r="N10" s="88">
        <v>2880</v>
      </c>
      <c r="O10" s="142">
        <f>N10/F10</f>
        <v>8</v>
      </c>
      <c r="P10" s="139">
        <f t="shared" si="2"/>
        <v>360</v>
      </c>
      <c r="Q10" s="93"/>
      <c r="R10" s="140">
        <f t="shared" si="3"/>
        <v>0.125</v>
      </c>
      <c r="S10" s="59"/>
      <c r="T10" s="59"/>
    </row>
    <row r="11" spans="1:20" x14ac:dyDescent="0.25">
      <c r="A11" s="59"/>
      <c r="B11" s="104" t="s">
        <v>37</v>
      </c>
      <c r="C11" s="93"/>
      <c r="D11" s="137">
        <v>360</v>
      </c>
      <c r="E11" s="95"/>
      <c r="F11" s="254">
        <v>360</v>
      </c>
      <c r="G11" s="95"/>
      <c r="H11" s="139">
        <f t="shared" si="0"/>
        <v>0</v>
      </c>
      <c r="I11" s="95"/>
      <c r="J11" s="140" t="str">
        <f t="shared" si="1"/>
        <v xml:space="preserve"> </v>
      </c>
      <c r="K11" s="95"/>
      <c r="L11" s="89">
        <f t="shared" si="4"/>
        <v>2880</v>
      </c>
      <c r="M11" s="141">
        <v>8</v>
      </c>
      <c r="N11" s="88">
        <v>2520</v>
      </c>
      <c r="O11" s="142">
        <f t="shared" ref="O11:O31" si="5">N11/F11</f>
        <v>7</v>
      </c>
      <c r="P11" s="139">
        <f t="shared" si="2"/>
        <v>360</v>
      </c>
      <c r="Q11" s="93"/>
      <c r="R11" s="140">
        <f t="shared" si="3"/>
        <v>0.14285714285714285</v>
      </c>
      <c r="S11" s="59"/>
      <c r="T11" s="59"/>
    </row>
    <row r="12" spans="1:20" x14ac:dyDescent="0.25">
      <c r="A12" s="59"/>
      <c r="B12" s="104" t="s">
        <v>38</v>
      </c>
      <c r="C12" s="93"/>
      <c r="D12" s="137">
        <v>360</v>
      </c>
      <c r="E12" s="95"/>
      <c r="F12" s="254">
        <v>360</v>
      </c>
      <c r="G12" s="95"/>
      <c r="H12" s="139">
        <f t="shared" si="0"/>
        <v>0</v>
      </c>
      <c r="I12" s="95"/>
      <c r="J12" s="140" t="str">
        <f t="shared" si="1"/>
        <v xml:space="preserve"> </v>
      </c>
      <c r="K12" s="95"/>
      <c r="L12" s="89">
        <f t="shared" si="4"/>
        <v>3960</v>
      </c>
      <c r="M12" s="141">
        <v>11</v>
      </c>
      <c r="N12" s="88">
        <v>4320</v>
      </c>
      <c r="O12" s="142">
        <f t="shared" si="5"/>
        <v>12</v>
      </c>
      <c r="P12" s="139">
        <f t="shared" si="2"/>
        <v>-360</v>
      </c>
      <c r="Q12" s="93"/>
      <c r="R12" s="140">
        <f t="shared" si="3"/>
        <v>-8.3333333333333329E-2</v>
      </c>
      <c r="S12" s="59"/>
      <c r="T12" s="59"/>
    </row>
    <row r="13" spans="1:20" x14ac:dyDescent="0.25">
      <c r="A13" s="59"/>
      <c r="B13" s="104" t="s">
        <v>39</v>
      </c>
      <c r="C13" s="93"/>
      <c r="D13" s="137">
        <v>360</v>
      </c>
      <c r="E13" s="95"/>
      <c r="F13" s="254">
        <v>360</v>
      </c>
      <c r="G13" s="95"/>
      <c r="H13" s="139">
        <f t="shared" si="0"/>
        <v>0</v>
      </c>
      <c r="I13" s="95"/>
      <c r="J13" s="140" t="str">
        <f t="shared" si="1"/>
        <v xml:space="preserve"> </v>
      </c>
      <c r="K13" s="95"/>
      <c r="L13" s="89">
        <f t="shared" si="4"/>
        <v>4320</v>
      </c>
      <c r="M13" s="141">
        <v>12</v>
      </c>
      <c r="N13" s="88">
        <v>4680</v>
      </c>
      <c r="O13" s="142">
        <f t="shared" si="5"/>
        <v>13</v>
      </c>
      <c r="P13" s="139">
        <f t="shared" si="2"/>
        <v>-360</v>
      </c>
      <c r="Q13" s="93"/>
      <c r="R13" s="140">
        <f t="shared" si="3"/>
        <v>-7.6923076923076927E-2</v>
      </c>
      <c r="S13" s="59"/>
      <c r="T13" s="59"/>
    </row>
    <row r="14" spans="1:20" ht="15.75" x14ac:dyDescent="0.25">
      <c r="A14" s="59"/>
      <c r="B14" s="104" t="s">
        <v>40</v>
      </c>
      <c r="C14" s="98"/>
      <c r="D14" s="137">
        <v>250</v>
      </c>
      <c r="E14" s="98"/>
      <c r="F14" s="254">
        <v>250</v>
      </c>
      <c r="G14" s="98"/>
      <c r="H14" s="144">
        <f>SUM(D14-F14)</f>
        <v>0</v>
      </c>
      <c r="I14" s="98"/>
      <c r="J14" s="252" t="str">
        <f>IF(H14=0," ",IF(F14=0,1,H14/F14))</f>
        <v xml:space="preserve"> </v>
      </c>
      <c r="K14" s="98"/>
      <c r="L14" s="89">
        <f t="shared" si="4"/>
        <v>1500</v>
      </c>
      <c r="M14" s="141">
        <v>6</v>
      </c>
      <c r="N14" s="138">
        <v>0</v>
      </c>
      <c r="O14" s="142">
        <f t="shared" si="5"/>
        <v>0</v>
      </c>
      <c r="P14" s="144">
        <f>SUM(L14-N14)</f>
        <v>1500</v>
      </c>
      <c r="Q14" s="101"/>
      <c r="R14" s="140">
        <f t="shared" si="3"/>
        <v>1</v>
      </c>
      <c r="S14" s="59"/>
      <c r="T14" s="59"/>
    </row>
    <row r="15" spans="1:20" ht="15.75" x14ac:dyDescent="0.25">
      <c r="A15" s="59"/>
      <c r="B15" s="104" t="s">
        <v>41</v>
      </c>
      <c r="C15" s="98"/>
      <c r="D15" s="137">
        <v>250</v>
      </c>
      <c r="E15" s="98"/>
      <c r="F15" s="254">
        <v>250</v>
      </c>
      <c r="G15" s="98"/>
      <c r="H15" s="144">
        <f>SUM(D15-F15)</f>
        <v>0</v>
      </c>
      <c r="I15" s="98"/>
      <c r="J15" s="252" t="str">
        <f>IF(H15=0," ",IF(F15=0,1,H15/F15))</f>
        <v xml:space="preserve"> </v>
      </c>
      <c r="K15" s="98"/>
      <c r="L15" s="89">
        <f t="shared" si="4"/>
        <v>1500</v>
      </c>
      <c r="M15" s="141">
        <v>6</v>
      </c>
      <c r="N15" s="138">
        <v>0</v>
      </c>
      <c r="O15" s="142">
        <f t="shared" si="5"/>
        <v>0</v>
      </c>
      <c r="P15" s="144">
        <f>SUM(L15-N15)</f>
        <v>1500</v>
      </c>
      <c r="Q15" s="101"/>
      <c r="R15" s="140">
        <f t="shared" si="3"/>
        <v>1</v>
      </c>
      <c r="S15" s="59"/>
      <c r="T15" s="59"/>
    </row>
    <row r="16" spans="1:20" x14ac:dyDescent="0.25">
      <c r="A16" s="59"/>
      <c r="B16" s="104" t="s">
        <v>42</v>
      </c>
      <c r="C16" s="93"/>
      <c r="D16" s="137">
        <v>250</v>
      </c>
      <c r="E16" s="95"/>
      <c r="F16" s="254">
        <v>250</v>
      </c>
      <c r="G16" s="95"/>
      <c r="H16" s="139">
        <f t="shared" si="0"/>
        <v>0</v>
      </c>
      <c r="I16" s="95"/>
      <c r="J16" s="140" t="str">
        <f t="shared" si="1"/>
        <v xml:space="preserve"> </v>
      </c>
      <c r="K16" s="95"/>
      <c r="L16" s="89">
        <f t="shared" si="4"/>
        <v>750</v>
      </c>
      <c r="M16" s="141">
        <v>3</v>
      </c>
      <c r="N16" s="88">
        <v>250</v>
      </c>
      <c r="O16" s="142">
        <f t="shared" si="5"/>
        <v>1</v>
      </c>
      <c r="P16" s="139">
        <f t="shared" si="2"/>
        <v>500</v>
      </c>
      <c r="Q16" s="93"/>
      <c r="R16" s="140">
        <f t="shared" si="3"/>
        <v>2</v>
      </c>
      <c r="S16" s="59"/>
      <c r="T16" s="59"/>
    </row>
    <row r="17" spans="1:20" x14ac:dyDescent="0.25">
      <c r="A17" s="59"/>
      <c r="B17" s="104" t="s">
        <v>43</v>
      </c>
      <c r="C17" s="93"/>
      <c r="D17" s="137">
        <v>360</v>
      </c>
      <c r="E17" s="95"/>
      <c r="F17" s="254">
        <v>360</v>
      </c>
      <c r="G17" s="95"/>
      <c r="H17" s="139">
        <f t="shared" si="0"/>
        <v>0</v>
      </c>
      <c r="I17" s="95"/>
      <c r="J17" s="140" t="str">
        <f t="shared" si="1"/>
        <v xml:space="preserve"> </v>
      </c>
      <c r="K17" s="95"/>
      <c r="L17" s="89">
        <f t="shared" si="4"/>
        <v>2880</v>
      </c>
      <c r="M17" s="141">
        <v>8</v>
      </c>
      <c r="N17" s="88">
        <v>2520</v>
      </c>
      <c r="O17" s="142">
        <f t="shared" si="5"/>
        <v>7</v>
      </c>
      <c r="P17" s="139">
        <f t="shared" si="2"/>
        <v>360</v>
      </c>
      <c r="Q17" s="93"/>
      <c r="R17" s="140">
        <f t="shared" si="3"/>
        <v>0.14285714285714285</v>
      </c>
      <c r="S17" s="59"/>
      <c r="T17" s="59"/>
    </row>
    <row r="18" spans="1:20" x14ac:dyDescent="0.25">
      <c r="A18" s="59"/>
      <c r="B18" s="104" t="s">
        <v>44</v>
      </c>
      <c r="C18" s="93"/>
      <c r="D18" s="137">
        <v>360</v>
      </c>
      <c r="E18" s="95"/>
      <c r="F18" s="254">
        <v>360</v>
      </c>
      <c r="G18" s="95"/>
      <c r="H18" s="139">
        <f t="shared" si="0"/>
        <v>0</v>
      </c>
      <c r="I18" s="95"/>
      <c r="J18" s="140" t="str">
        <f t="shared" si="1"/>
        <v xml:space="preserve"> </v>
      </c>
      <c r="K18" s="95"/>
      <c r="L18" s="89">
        <f t="shared" si="4"/>
        <v>1800</v>
      </c>
      <c r="M18" s="141">
        <v>5</v>
      </c>
      <c r="N18" s="88">
        <v>1800</v>
      </c>
      <c r="O18" s="142">
        <f t="shared" si="5"/>
        <v>5</v>
      </c>
      <c r="P18" s="139">
        <f t="shared" si="2"/>
        <v>0</v>
      </c>
      <c r="Q18" s="93"/>
      <c r="R18" s="140" t="str">
        <f t="shared" si="3"/>
        <v xml:space="preserve"> </v>
      </c>
      <c r="S18" s="59"/>
      <c r="T18" s="59"/>
    </row>
    <row r="19" spans="1:20" x14ac:dyDescent="0.25">
      <c r="A19" s="59"/>
      <c r="B19" s="104" t="s">
        <v>45</v>
      </c>
      <c r="C19" s="93"/>
      <c r="D19" s="137">
        <v>400</v>
      </c>
      <c r="E19" s="95"/>
      <c r="F19" s="254">
        <v>400</v>
      </c>
      <c r="G19" s="95"/>
      <c r="H19" s="139">
        <f t="shared" si="0"/>
        <v>0</v>
      </c>
      <c r="I19" s="95"/>
      <c r="J19" s="140" t="str">
        <f t="shared" si="1"/>
        <v xml:space="preserve"> </v>
      </c>
      <c r="K19" s="95"/>
      <c r="L19" s="89">
        <f t="shared" si="4"/>
        <v>400</v>
      </c>
      <c r="M19" s="141">
        <v>1</v>
      </c>
      <c r="N19" s="88">
        <v>400</v>
      </c>
      <c r="O19" s="142">
        <f t="shared" si="5"/>
        <v>1</v>
      </c>
      <c r="P19" s="139">
        <f t="shared" si="2"/>
        <v>0</v>
      </c>
      <c r="Q19" s="93"/>
      <c r="R19" s="140" t="str">
        <f t="shared" si="3"/>
        <v xml:space="preserve"> </v>
      </c>
      <c r="S19" s="59"/>
      <c r="T19" s="59"/>
    </row>
    <row r="20" spans="1:20" x14ac:dyDescent="0.25">
      <c r="A20" s="59"/>
      <c r="B20" s="104" t="s">
        <v>46</v>
      </c>
      <c r="C20" s="93"/>
      <c r="D20" s="137">
        <v>360</v>
      </c>
      <c r="E20" s="95"/>
      <c r="F20" s="254">
        <v>360</v>
      </c>
      <c r="G20" s="95"/>
      <c r="H20" s="139">
        <f t="shared" si="0"/>
        <v>0</v>
      </c>
      <c r="I20" s="95"/>
      <c r="J20" s="140" t="str">
        <f t="shared" si="1"/>
        <v xml:space="preserve"> </v>
      </c>
      <c r="K20" s="95"/>
      <c r="L20" s="89">
        <f t="shared" si="4"/>
        <v>2520</v>
      </c>
      <c r="M20" s="141">
        <v>7</v>
      </c>
      <c r="N20" s="88">
        <v>2160</v>
      </c>
      <c r="O20" s="142">
        <f t="shared" si="5"/>
        <v>6</v>
      </c>
      <c r="P20" s="139">
        <f t="shared" si="2"/>
        <v>360</v>
      </c>
      <c r="Q20" s="93"/>
      <c r="R20" s="140">
        <f t="shared" si="3"/>
        <v>0.16666666666666666</v>
      </c>
      <c r="S20" s="59"/>
      <c r="T20" s="59"/>
    </row>
    <row r="21" spans="1:20" x14ac:dyDescent="0.25">
      <c r="A21" s="59"/>
      <c r="B21" s="104" t="s">
        <v>47</v>
      </c>
      <c r="C21" s="93"/>
      <c r="D21" s="137">
        <v>360</v>
      </c>
      <c r="E21" s="95"/>
      <c r="F21" s="254">
        <v>360</v>
      </c>
      <c r="G21" s="95"/>
      <c r="H21" s="139">
        <f t="shared" si="0"/>
        <v>0</v>
      </c>
      <c r="I21" s="95"/>
      <c r="J21" s="140" t="str">
        <f t="shared" si="1"/>
        <v xml:space="preserve"> </v>
      </c>
      <c r="K21" s="95"/>
      <c r="L21" s="89">
        <f t="shared" si="4"/>
        <v>2160</v>
      </c>
      <c r="M21" s="141">
        <v>6</v>
      </c>
      <c r="N21" s="88">
        <v>1800</v>
      </c>
      <c r="O21" s="142">
        <f t="shared" si="5"/>
        <v>5</v>
      </c>
      <c r="P21" s="139">
        <f t="shared" si="2"/>
        <v>360</v>
      </c>
      <c r="Q21" s="93"/>
      <c r="R21" s="140">
        <f t="shared" si="3"/>
        <v>0.2</v>
      </c>
      <c r="S21" s="59"/>
      <c r="T21" s="59"/>
    </row>
    <row r="22" spans="1:20" x14ac:dyDescent="0.25">
      <c r="A22" s="59"/>
      <c r="B22" s="104" t="s">
        <v>48</v>
      </c>
      <c r="C22" s="93"/>
      <c r="D22" s="137">
        <v>250</v>
      </c>
      <c r="E22" s="95"/>
      <c r="F22" s="254">
        <v>250</v>
      </c>
      <c r="G22" s="95"/>
      <c r="H22" s="139">
        <f t="shared" si="0"/>
        <v>0</v>
      </c>
      <c r="I22" s="95"/>
      <c r="J22" s="140" t="str">
        <f t="shared" si="1"/>
        <v xml:space="preserve"> </v>
      </c>
      <c r="K22" s="95"/>
      <c r="L22" s="89">
        <f t="shared" si="4"/>
        <v>500</v>
      </c>
      <c r="M22" s="141">
        <v>2</v>
      </c>
      <c r="N22" s="88">
        <v>250</v>
      </c>
      <c r="O22" s="142">
        <f t="shared" si="5"/>
        <v>1</v>
      </c>
      <c r="P22" s="139">
        <f t="shared" si="2"/>
        <v>250</v>
      </c>
      <c r="Q22" s="93"/>
      <c r="R22" s="140">
        <f t="shared" si="3"/>
        <v>1</v>
      </c>
      <c r="S22" s="59"/>
      <c r="T22" s="59"/>
    </row>
    <row r="23" spans="1:20" x14ac:dyDescent="0.25">
      <c r="A23" s="59"/>
      <c r="B23" s="104" t="s">
        <v>49</v>
      </c>
      <c r="C23" s="93"/>
      <c r="D23" s="137">
        <v>560</v>
      </c>
      <c r="E23" s="95"/>
      <c r="F23" s="254">
        <v>560</v>
      </c>
      <c r="G23" s="95"/>
      <c r="H23" s="139">
        <f t="shared" si="0"/>
        <v>0</v>
      </c>
      <c r="I23" s="95"/>
      <c r="J23" s="140" t="str">
        <f t="shared" si="1"/>
        <v xml:space="preserve"> </v>
      </c>
      <c r="K23" s="95"/>
      <c r="L23" s="89">
        <f t="shared" si="4"/>
        <v>3920</v>
      </c>
      <c r="M23" s="141">
        <v>7</v>
      </c>
      <c r="N23" s="88">
        <v>3360</v>
      </c>
      <c r="O23" s="142">
        <f t="shared" si="5"/>
        <v>6</v>
      </c>
      <c r="P23" s="139">
        <f t="shared" si="2"/>
        <v>560</v>
      </c>
      <c r="Q23" s="93"/>
      <c r="R23" s="140">
        <f t="shared" si="3"/>
        <v>0.16666666666666666</v>
      </c>
      <c r="S23" s="59"/>
      <c r="T23" s="59"/>
    </row>
    <row r="24" spans="1:20" x14ac:dyDescent="0.25">
      <c r="A24" s="59"/>
      <c r="B24" s="104" t="s">
        <v>50</v>
      </c>
      <c r="C24" s="93"/>
      <c r="D24" s="137">
        <v>560</v>
      </c>
      <c r="E24" s="95"/>
      <c r="F24" s="254">
        <v>560</v>
      </c>
      <c r="G24" s="95"/>
      <c r="H24" s="139">
        <f t="shared" si="0"/>
        <v>0</v>
      </c>
      <c r="I24" s="95"/>
      <c r="J24" s="140" t="str">
        <f t="shared" si="1"/>
        <v xml:space="preserve"> </v>
      </c>
      <c r="K24" s="95"/>
      <c r="L24" s="89">
        <f t="shared" si="4"/>
        <v>2800</v>
      </c>
      <c r="M24" s="141">
        <v>5</v>
      </c>
      <c r="N24" s="88">
        <v>2240</v>
      </c>
      <c r="O24" s="142">
        <f t="shared" si="5"/>
        <v>4</v>
      </c>
      <c r="P24" s="139">
        <f t="shared" si="2"/>
        <v>560</v>
      </c>
      <c r="Q24" s="93"/>
      <c r="R24" s="140">
        <f t="shared" si="3"/>
        <v>0.25</v>
      </c>
      <c r="S24" s="59"/>
      <c r="T24" s="59"/>
    </row>
    <row r="25" spans="1:20" x14ac:dyDescent="0.25">
      <c r="A25" s="59"/>
      <c r="B25" s="104" t="s">
        <v>51</v>
      </c>
      <c r="C25" s="93"/>
      <c r="D25" s="137">
        <v>560</v>
      </c>
      <c r="E25" s="95"/>
      <c r="F25" s="254">
        <v>560</v>
      </c>
      <c r="G25" s="95"/>
      <c r="H25" s="139">
        <f t="shared" si="0"/>
        <v>0</v>
      </c>
      <c r="I25" s="95"/>
      <c r="J25" s="140" t="str">
        <f t="shared" si="1"/>
        <v xml:space="preserve"> </v>
      </c>
      <c r="K25" s="95"/>
      <c r="L25" s="89">
        <f t="shared" si="4"/>
        <v>1120</v>
      </c>
      <c r="M25" s="141">
        <v>2</v>
      </c>
      <c r="N25" s="88">
        <v>560</v>
      </c>
      <c r="O25" s="142">
        <f t="shared" si="5"/>
        <v>1</v>
      </c>
      <c r="P25" s="139">
        <f t="shared" si="2"/>
        <v>560</v>
      </c>
      <c r="Q25" s="93"/>
      <c r="R25" s="140">
        <f t="shared" si="3"/>
        <v>1</v>
      </c>
      <c r="S25" s="59"/>
      <c r="T25" s="59"/>
    </row>
    <row r="26" spans="1:20" x14ac:dyDescent="0.25">
      <c r="A26" s="59"/>
      <c r="B26" s="104" t="s">
        <v>52</v>
      </c>
      <c r="C26" s="93"/>
      <c r="D26" s="137">
        <v>560</v>
      </c>
      <c r="E26" s="95"/>
      <c r="F26" s="254">
        <v>560</v>
      </c>
      <c r="G26" s="95"/>
      <c r="H26" s="139">
        <f t="shared" si="0"/>
        <v>0</v>
      </c>
      <c r="I26" s="95"/>
      <c r="J26" s="140" t="str">
        <f t="shared" si="1"/>
        <v xml:space="preserve"> </v>
      </c>
      <c r="K26" s="95"/>
      <c r="L26" s="89">
        <f t="shared" si="4"/>
        <v>1120</v>
      </c>
      <c r="M26" s="141">
        <v>2</v>
      </c>
      <c r="N26" s="88">
        <v>560</v>
      </c>
      <c r="O26" s="142">
        <f t="shared" si="5"/>
        <v>1</v>
      </c>
      <c r="P26" s="139">
        <f t="shared" si="2"/>
        <v>560</v>
      </c>
      <c r="Q26" s="93"/>
      <c r="R26" s="140">
        <f t="shared" si="3"/>
        <v>1</v>
      </c>
      <c r="S26" s="59"/>
      <c r="T26" s="59"/>
    </row>
    <row r="27" spans="1:20" x14ac:dyDescent="0.25">
      <c r="A27" s="59"/>
      <c r="B27" s="104" t="s">
        <v>53</v>
      </c>
      <c r="C27" s="93"/>
      <c r="D27" s="137">
        <v>560</v>
      </c>
      <c r="E27" s="95"/>
      <c r="F27" s="254">
        <v>560</v>
      </c>
      <c r="G27" s="95"/>
      <c r="H27" s="139">
        <f t="shared" si="0"/>
        <v>0</v>
      </c>
      <c r="I27" s="95"/>
      <c r="J27" s="140" t="str">
        <f t="shared" si="1"/>
        <v xml:space="preserve"> </v>
      </c>
      <c r="K27" s="95"/>
      <c r="L27" s="89">
        <f t="shared" si="4"/>
        <v>1120</v>
      </c>
      <c r="M27" s="141">
        <v>2</v>
      </c>
      <c r="N27" s="88">
        <v>560</v>
      </c>
      <c r="O27" s="142">
        <f t="shared" si="5"/>
        <v>1</v>
      </c>
      <c r="P27" s="139">
        <f t="shared" si="2"/>
        <v>560</v>
      </c>
      <c r="Q27" s="93"/>
      <c r="R27" s="140">
        <f t="shared" si="3"/>
        <v>1</v>
      </c>
      <c r="S27" s="59"/>
      <c r="T27" s="59"/>
    </row>
    <row r="28" spans="1:20" x14ac:dyDescent="0.25">
      <c r="A28" s="59"/>
      <c r="B28" s="143" t="s">
        <v>54</v>
      </c>
      <c r="C28" s="93"/>
      <c r="D28" s="137">
        <v>560</v>
      </c>
      <c r="E28" s="95"/>
      <c r="F28" s="254">
        <v>560</v>
      </c>
      <c r="G28" s="95"/>
      <c r="H28" s="139">
        <f t="shared" si="0"/>
        <v>0</v>
      </c>
      <c r="I28" s="95"/>
      <c r="J28" s="140" t="str">
        <f t="shared" si="1"/>
        <v xml:space="preserve"> </v>
      </c>
      <c r="K28" s="95"/>
      <c r="L28" s="89">
        <f t="shared" si="4"/>
        <v>1120</v>
      </c>
      <c r="M28" s="141">
        <v>2</v>
      </c>
      <c r="N28" s="88">
        <v>560</v>
      </c>
      <c r="O28" s="142">
        <f t="shared" si="5"/>
        <v>1</v>
      </c>
      <c r="P28" s="139">
        <f t="shared" si="2"/>
        <v>560</v>
      </c>
      <c r="Q28" s="93"/>
      <c r="R28" s="140">
        <f t="shared" si="3"/>
        <v>1</v>
      </c>
      <c r="S28" s="59"/>
      <c r="T28" s="59"/>
    </row>
    <row r="29" spans="1:20" x14ac:dyDescent="0.25">
      <c r="A29" s="59"/>
      <c r="B29" s="143" t="s">
        <v>55</v>
      </c>
      <c r="C29" s="93"/>
      <c r="D29" s="137">
        <v>250</v>
      </c>
      <c r="E29" s="98"/>
      <c r="F29" s="254">
        <v>250</v>
      </c>
      <c r="G29" s="95"/>
      <c r="H29" s="139">
        <f t="shared" si="0"/>
        <v>0</v>
      </c>
      <c r="I29" s="95"/>
      <c r="J29" s="140" t="str">
        <f t="shared" si="1"/>
        <v xml:space="preserve"> </v>
      </c>
      <c r="K29" s="95"/>
      <c r="L29" s="89">
        <f t="shared" si="4"/>
        <v>0</v>
      </c>
      <c r="M29" s="141">
        <v>0</v>
      </c>
      <c r="N29" s="88">
        <v>0</v>
      </c>
      <c r="O29" s="142">
        <f t="shared" si="5"/>
        <v>0</v>
      </c>
      <c r="P29" s="139">
        <f t="shared" si="2"/>
        <v>0</v>
      </c>
      <c r="Q29" s="93"/>
      <c r="R29" s="140" t="str">
        <f t="shared" si="3"/>
        <v xml:space="preserve"> </v>
      </c>
      <c r="S29" s="59"/>
      <c r="T29" s="59"/>
    </row>
    <row r="30" spans="1:20" x14ac:dyDescent="0.25">
      <c r="A30" s="59"/>
      <c r="B30" s="143" t="s">
        <v>56</v>
      </c>
      <c r="C30" s="93"/>
      <c r="D30" s="137">
        <v>100</v>
      </c>
      <c r="E30" s="95"/>
      <c r="F30" s="254">
        <v>100</v>
      </c>
      <c r="G30" s="95"/>
      <c r="H30" s="144">
        <f t="shared" si="0"/>
        <v>0</v>
      </c>
      <c r="I30" s="95"/>
      <c r="J30" s="140" t="str">
        <f t="shared" si="1"/>
        <v xml:space="preserve"> </v>
      </c>
      <c r="K30" s="95"/>
      <c r="L30" s="89">
        <f t="shared" si="4"/>
        <v>700</v>
      </c>
      <c r="M30" s="141">
        <v>7</v>
      </c>
      <c r="N30" s="138">
        <v>600</v>
      </c>
      <c r="O30" s="142">
        <f t="shared" si="5"/>
        <v>6</v>
      </c>
      <c r="P30" s="144">
        <f t="shared" si="2"/>
        <v>100</v>
      </c>
      <c r="Q30" s="93"/>
      <c r="R30" s="140">
        <f t="shared" si="3"/>
        <v>0.16666666666666666</v>
      </c>
      <c r="S30" s="59"/>
      <c r="T30" s="59"/>
    </row>
    <row r="31" spans="1:20" x14ac:dyDescent="0.25">
      <c r="A31" s="59"/>
      <c r="B31" s="143" t="s">
        <v>57</v>
      </c>
      <c r="C31" s="93"/>
      <c r="D31" s="137">
        <v>100</v>
      </c>
      <c r="E31" s="95"/>
      <c r="F31" s="254">
        <v>100</v>
      </c>
      <c r="G31" s="95"/>
      <c r="H31" s="144">
        <f t="shared" si="0"/>
        <v>0</v>
      </c>
      <c r="I31" s="95"/>
      <c r="J31" s="140" t="str">
        <f t="shared" si="1"/>
        <v xml:space="preserve"> </v>
      </c>
      <c r="K31" s="95"/>
      <c r="L31" s="89">
        <f t="shared" si="4"/>
        <v>1200</v>
      </c>
      <c r="M31" s="141">
        <v>12</v>
      </c>
      <c r="N31" s="138">
        <v>100</v>
      </c>
      <c r="O31" s="142">
        <f t="shared" si="5"/>
        <v>1</v>
      </c>
      <c r="P31" s="144">
        <f t="shared" si="2"/>
        <v>1100</v>
      </c>
      <c r="Q31" s="93"/>
      <c r="R31" s="140">
        <f t="shared" si="3"/>
        <v>11</v>
      </c>
      <c r="S31" s="59"/>
      <c r="T31" s="59"/>
    </row>
    <row r="32" spans="1:20" ht="15.75" x14ac:dyDescent="0.25">
      <c r="A32" s="59"/>
      <c r="B32" s="143" t="s">
        <v>58</v>
      </c>
      <c r="C32" s="93"/>
      <c r="D32" s="137">
        <v>100</v>
      </c>
      <c r="E32" s="95"/>
      <c r="F32" s="254">
        <v>100</v>
      </c>
      <c r="G32" s="95"/>
      <c r="H32" s="139">
        <f>SUM(D32-F32)</f>
        <v>0</v>
      </c>
      <c r="I32" s="95"/>
      <c r="J32" s="252" t="str">
        <f>IF(H32=0," ",IF(F32=0,1,H32/F32))</f>
        <v xml:space="preserve"> </v>
      </c>
      <c r="K32" s="98"/>
      <c r="L32" s="89">
        <f>D62*M32</f>
        <v>3000</v>
      </c>
      <c r="M32" s="141">
        <v>12</v>
      </c>
      <c r="N32" s="138">
        <v>2500</v>
      </c>
      <c r="O32" s="142">
        <f>N32/F62</f>
        <v>10</v>
      </c>
      <c r="P32" s="144">
        <f t="shared" si="2"/>
        <v>500</v>
      </c>
      <c r="Q32" s="101"/>
      <c r="R32" s="140">
        <f t="shared" si="3"/>
        <v>0.2</v>
      </c>
      <c r="S32" s="59"/>
      <c r="T32" s="59"/>
    </row>
    <row r="33" spans="1:20" ht="15.75" x14ac:dyDescent="0.25">
      <c r="A33" s="59"/>
      <c r="B33" s="143" t="s">
        <v>59</v>
      </c>
      <c r="C33" s="93"/>
      <c r="D33" s="137">
        <v>100</v>
      </c>
      <c r="E33" s="95"/>
      <c r="F33" s="254">
        <v>100</v>
      </c>
      <c r="G33" s="95"/>
      <c r="H33" s="139">
        <f>SUM(D33-F33)</f>
        <v>0</v>
      </c>
      <c r="I33" s="95"/>
      <c r="J33" s="252" t="str">
        <f>IF(H33=0," ",IF(F33=0,1,H33/F33))</f>
        <v xml:space="preserve"> </v>
      </c>
      <c r="K33" s="98"/>
      <c r="L33" s="89">
        <f>D63*M33</f>
        <v>3000</v>
      </c>
      <c r="M33" s="141">
        <v>12</v>
      </c>
      <c r="N33" s="138">
        <v>2500</v>
      </c>
      <c r="O33" s="142">
        <f>N33/F63</f>
        <v>10</v>
      </c>
      <c r="P33" s="144">
        <f t="shared" si="2"/>
        <v>500</v>
      </c>
      <c r="Q33" s="101"/>
      <c r="R33" s="140">
        <f t="shared" si="3"/>
        <v>0.2</v>
      </c>
      <c r="S33" s="59"/>
      <c r="T33" s="59"/>
    </row>
    <row r="34" spans="1:20" ht="16.5" thickBot="1" x14ac:dyDescent="0.3">
      <c r="A34" s="59"/>
      <c r="B34" s="143" t="s">
        <v>60</v>
      </c>
      <c r="C34" s="93"/>
      <c r="D34" s="137">
        <v>500</v>
      </c>
      <c r="E34" s="95"/>
      <c r="F34" s="254">
        <v>500</v>
      </c>
      <c r="G34" s="95"/>
      <c r="H34" s="139">
        <f>SUM(D34-F34)</f>
        <v>0</v>
      </c>
      <c r="I34" s="95"/>
      <c r="J34" s="252" t="str">
        <f>IF(H34=0," ",IF(F34=0,1,H34/F34))</f>
        <v xml:space="preserve"> </v>
      </c>
      <c r="K34" s="98"/>
      <c r="L34" s="89">
        <f>D64*M34</f>
        <v>3000</v>
      </c>
      <c r="M34" s="141">
        <v>12</v>
      </c>
      <c r="N34" s="138">
        <v>2500</v>
      </c>
      <c r="O34" s="142">
        <f>N34/F64</f>
        <v>10</v>
      </c>
      <c r="P34" s="144">
        <f t="shared" si="2"/>
        <v>500</v>
      </c>
      <c r="Q34" s="101"/>
      <c r="R34" s="140">
        <f t="shared" si="3"/>
        <v>0.2</v>
      </c>
      <c r="S34" s="59"/>
      <c r="T34" s="59"/>
    </row>
    <row r="35" spans="1:20" ht="17.25" customHeight="1" thickTop="1" thickBot="1" x14ac:dyDescent="0.3">
      <c r="A35" s="59"/>
      <c r="B35" s="217" t="s">
        <v>114</v>
      </c>
      <c r="C35" s="93"/>
      <c r="D35" s="221" t="s">
        <v>31</v>
      </c>
      <c r="E35" s="222"/>
      <c r="F35" s="222"/>
      <c r="G35" s="222"/>
      <c r="H35" s="222"/>
      <c r="I35" s="222"/>
      <c r="J35" s="223"/>
      <c r="K35" s="93"/>
      <c r="L35" s="221" t="s">
        <v>115</v>
      </c>
      <c r="M35" s="222"/>
      <c r="N35" s="222"/>
      <c r="O35" s="222"/>
      <c r="P35" s="222"/>
      <c r="Q35" s="222"/>
      <c r="R35" s="223"/>
      <c r="S35" s="59"/>
      <c r="T35" s="59"/>
    </row>
    <row r="36" spans="1:20" ht="16.5" thickTop="1" x14ac:dyDescent="0.25">
      <c r="A36" s="59"/>
      <c r="B36" s="218" t="s">
        <v>116</v>
      </c>
      <c r="C36" s="93"/>
      <c r="D36" s="219" t="s">
        <v>123</v>
      </c>
      <c r="E36" s="93"/>
      <c r="F36" s="219" t="s">
        <v>118</v>
      </c>
      <c r="G36" s="93"/>
      <c r="H36" s="219" t="s">
        <v>119</v>
      </c>
      <c r="I36" s="93"/>
      <c r="J36" s="219" t="s">
        <v>120</v>
      </c>
      <c r="K36" s="93"/>
      <c r="L36" s="219" t="s">
        <v>123</v>
      </c>
      <c r="M36" s="93"/>
      <c r="N36" s="219" t="s">
        <v>118</v>
      </c>
      <c r="O36" s="93"/>
      <c r="P36" s="219" t="s">
        <v>119</v>
      </c>
      <c r="Q36" s="93"/>
      <c r="R36" s="219" t="s">
        <v>120</v>
      </c>
      <c r="S36" s="59"/>
      <c r="T36" s="59"/>
    </row>
    <row r="37" spans="1:20" ht="15.75" x14ac:dyDescent="0.25">
      <c r="A37" s="59"/>
      <c r="B37" s="121" t="s">
        <v>121</v>
      </c>
      <c r="C37" s="93"/>
      <c r="D37" s="220" t="s">
        <v>33</v>
      </c>
      <c r="E37" s="93"/>
      <c r="F37" s="220" t="s">
        <v>34</v>
      </c>
      <c r="G37" s="93"/>
      <c r="H37" s="220" t="s">
        <v>122</v>
      </c>
      <c r="I37" s="93"/>
      <c r="J37" s="220" t="s">
        <v>122</v>
      </c>
      <c r="K37" s="93"/>
      <c r="L37" s="220" t="str">
        <f>+D37</f>
        <v>2025-26</v>
      </c>
      <c r="M37" s="93"/>
      <c r="N37" s="220" t="str">
        <f>+F37</f>
        <v>2024-25</v>
      </c>
      <c r="O37" s="93"/>
      <c r="P37" s="220" t="s">
        <v>122</v>
      </c>
      <c r="Q37" s="93"/>
      <c r="R37" s="220" t="s">
        <v>122</v>
      </c>
      <c r="S37" s="59"/>
      <c r="T37" s="59"/>
    </row>
    <row r="38" spans="1:20" ht="15.75" x14ac:dyDescent="0.25">
      <c r="A38" s="59"/>
      <c r="B38" s="143" t="s">
        <v>61</v>
      </c>
      <c r="C38" s="93"/>
      <c r="D38" s="137">
        <v>500</v>
      </c>
      <c r="E38" s="95"/>
      <c r="F38" s="254">
        <v>500</v>
      </c>
      <c r="G38" s="95"/>
      <c r="H38" s="139">
        <f t="shared" ref="H38:H44" si="6">SUM(D38-F38)</f>
        <v>0</v>
      </c>
      <c r="I38" s="95"/>
      <c r="J38" s="252" t="str">
        <f t="shared" ref="J38:J44" si="7">IF(H38=0," ",IF(F38=0,1,H38/F38))</f>
        <v xml:space="preserve"> </v>
      </c>
      <c r="K38" s="98"/>
      <c r="L38" s="89">
        <f>D65*M38</f>
        <v>3000</v>
      </c>
      <c r="M38" s="141">
        <v>12</v>
      </c>
      <c r="N38" s="138">
        <v>2500</v>
      </c>
      <c r="O38" s="142">
        <f>N38/F65</f>
        <v>10</v>
      </c>
      <c r="P38" s="144">
        <f t="shared" si="2"/>
        <v>500</v>
      </c>
      <c r="Q38" s="101"/>
      <c r="R38" s="140">
        <f t="shared" si="3"/>
        <v>0.2</v>
      </c>
      <c r="S38" s="59"/>
      <c r="T38" s="59"/>
    </row>
    <row r="39" spans="1:20" ht="15.75" x14ac:dyDescent="0.25">
      <c r="A39" s="59"/>
      <c r="B39" s="143" t="s">
        <v>62</v>
      </c>
      <c r="C39" s="93"/>
      <c r="D39" s="137">
        <v>500</v>
      </c>
      <c r="E39" s="95"/>
      <c r="F39" s="254">
        <v>500</v>
      </c>
      <c r="G39" s="95"/>
      <c r="H39" s="139">
        <f t="shared" si="6"/>
        <v>0</v>
      </c>
      <c r="I39" s="95"/>
      <c r="J39" s="252" t="str">
        <f t="shared" si="7"/>
        <v xml:space="preserve"> </v>
      </c>
      <c r="K39" s="98"/>
      <c r="L39" s="89">
        <f>D66*M39</f>
        <v>1000</v>
      </c>
      <c r="M39" s="141">
        <v>4</v>
      </c>
      <c r="N39" s="138">
        <v>2500</v>
      </c>
      <c r="O39" s="142">
        <f>N39/F66</f>
        <v>10</v>
      </c>
      <c r="P39" s="144">
        <f t="shared" si="2"/>
        <v>-1500</v>
      </c>
      <c r="Q39" s="101"/>
      <c r="R39" s="140">
        <f t="shared" si="3"/>
        <v>-0.6</v>
      </c>
      <c r="S39" s="59"/>
      <c r="T39" s="59"/>
    </row>
    <row r="40" spans="1:20" ht="15.75" x14ac:dyDescent="0.25">
      <c r="A40" s="59"/>
      <c r="B40" s="143" t="s">
        <v>63</v>
      </c>
      <c r="C40" s="98"/>
      <c r="D40" s="137">
        <v>0</v>
      </c>
      <c r="E40" s="98"/>
      <c r="F40" s="254">
        <v>150</v>
      </c>
      <c r="G40" s="98"/>
      <c r="H40" s="144">
        <f t="shared" si="6"/>
        <v>-150</v>
      </c>
      <c r="I40" s="98"/>
      <c r="J40" s="252">
        <f t="shared" si="7"/>
        <v>-1</v>
      </c>
      <c r="K40" s="98"/>
      <c r="L40" s="89">
        <f>D40*M40</f>
        <v>0</v>
      </c>
      <c r="M40" s="141">
        <v>5</v>
      </c>
      <c r="N40" s="138">
        <v>750</v>
      </c>
      <c r="O40" s="142">
        <f>N40/F40</f>
        <v>5</v>
      </c>
      <c r="P40" s="144">
        <f>SUM(L40-N40)</f>
        <v>-750</v>
      </c>
      <c r="Q40" s="101"/>
      <c r="R40" s="140">
        <f>IF(P40=0," ",IF(N40=0,1,P40/N40))</f>
        <v>-1</v>
      </c>
      <c r="S40" s="59"/>
      <c r="T40" s="59"/>
    </row>
    <row r="41" spans="1:20" ht="15.75" x14ac:dyDescent="0.25">
      <c r="A41" s="59"/>
      <c r="B41" s="143" t="s">
        <v>64</v>
      </c>
      <c r="C41" s="98"/>
      <c r="D41" s="137">
        <v>0</v>
      </c>
      <c r="E41" s="98"/>
      <c r="F41" s="254">
        <v>150</v>
      </c>
      <c r="G41" s="98"/>
      <c r="H41" s="144">
        <f t="shared" si="6"/>
        <v>-150</v>
      </c>
      <c r="I41" s="98"/>
      <c r="J41" s="252">
        <f t="shared" si="7"/>
        <v>-1</v>
      </c>
      <c r="K41" s="98"/>
      <c r="L41" s="89">
        <f>D41*M41</f>
        <v>0</v>
      </c>
      <c r="M41" s="141">
        <v>5</v>
      </c>
      <c r="N41" s="138">
        <v>750</v>
      </c>
      <c r="O41" s="142">
        <f>N41/F41</f>
        <v>5</v>
      </c>
      <c r="P41" s="144">
        <f>SUM(L41-N41)</f>
        <v>-750</v>
      </c>
      <c r="Q41" s="101"/>
      <c r="R41" s="140">
        <f>IF(P41=0," ",IF(N41=0,1,P41/N41))</f>
        <v>-1</v>
      </c>
      <c r="S41" s="59"/>
      <c r="T41" s="59"/>
    </row>
    <row r="42" spans="1:20" x14ac:dyDescent="0.25">
      <c r="A42" s="59"/>
      <c r="B42" s="143" t="s">
        <v>66</v>
      </c>
      <c r="C42" s="93"/>
      <c r="D42" s="137">
        <v>20</v>
      </c>
      <c r="E42" s="95"/>
      <c r="F42" s="254">
        <v>20</v>
      </c>
      <c r="G42" s="95"/>
      <c r="H42" s="139">
        <f t="shared" si="6"/>
        <v>0</v>
      </c>
      <c r="I42" s="95"/>
      <c r="J42" s="140" t="str">
        <f t="shared" si="7"/>
        <v xml:space="preserve"> </v>
      </c>
      <c r="K42" s="95"/>
      <c r="L42" s="89">
        <f>D39*M42</f>
        <v>2000</v>
      </c>
      <c r="M42" s="141">
        <v>4</v>
      </c>
      <c r="N42" s="88">
        <v>2000</v>
      </c>
      <c r="O42" s="142">
        <f>N42/F39</f>
        <v>4</v>
      </c>
      <c r="P42" s="139">
        <f t="shared" si="2"/>
        <v>0</v>
      </c>
      <c r="Q42" s="93"/>
      <c r="R42" s="140" t="str">
        <f t="shared" si="3"/>
        <v xml:space="preserve"> </v>
      </c>
      <c r="S42" s="59"/>
      <c r="T42" s="59"/>
    </row>
    <row r="43" spans="1:20" x14ac:dyDescent="0.25">
      <c r="A43" s="59"/>
      <c r="B43" s="143" t="s">
        <v>67</v>
      </c>
      <c r="C43" s="93"/>
      <c r="D43" s="137">
        <v>295</v>
      </c>
      <c r="E43" s="95"/>
      <c r="F43" s="254">
        <v>295</v>
      </c>
      <c r="G43" s="95"/>
      <c r="H43" s="139">
        <f t="shared" si="6"/>
        <v>0</v>
      </c>
      <c r="I43" s="95"/>
      <c r="J43" s="140" t="str">
        <f t="shared" si="7"/>
        <v xml:space="preserve"> </v>
      </c>
      <c r="K43" s="95"/>
      <c r="L43" s="89">
        <f>D32*M43</f>
        <v>1700</v>
      </c>
      <c r="M43" s="141">
        <v>17</v>
      </c>
      <c r="N43" s="88">
        <v>1800</v>
      </c>
      <c r="O43" s="142">
        <f>N43/F32</f>
        <v>18</v>
      </c>
      <c r="P43" s="139">
        <f t="shared" si="2"/>
        <v>-100</v>
      </c>
      <c r="Q43" s="93"/>
      <c r="R43" s="140">
        <f t="shared" si="3"/>
        <v>-5.5555555555555552E-2</v>
      </c>
      <c r="S43" s="59"/>
      <c r="T43" s="59"/>
    </row>
    <row r="44" spans="1:20" x14ac:dyDescent="0.25">
      <c r="A44" s="59"/>
      <c r="B44" s="143" t="s">
        <v>68</v>
      </c>
      <c r="C44" s="93"/>
      <c r="D44" s="137">
        <v>145</v>
      </c>
      <c r="E44" s="95"/>
      <c r="F44" s="254">
        <v>145</v>
      </c>
      <c r="G44" s="95"/>
      <c r="H44" s="139">
        <f t="shared" si="6"/>
        <v>0</v>
      </c>
      <c r="I44" s="95"/>
      <c r="J44" s="140" t="str">
        <f t="shared" si="7"/>
        <v xml:space="preserve"> </v>
      </c>
      <c r="K44" s="95"/>
      <c r="L44" s="89">
        <f>D33*M44</f>
        <v>1600</v>
      </c>
      <c r="M44" s="141">
        <v>16</v>
      </c>
      <c r="N44" s="88">
        <v>1500</v>
      </c>
      <c r="O44" s="142">
        <f>N44/F33</f>
        <v>15</v>
      </c>
      <c r="P44" s="139">
        <f t="shared" si="2"/>
        <v>100</v>
      </c>
      <c r="Q44" s="93"/>
      <c r="R44" s="140">
        <f t="shared" si="3"/>
        <v>6.6666666666666666E-2</v>
      </c>
      <c r="S44" s="59"/>
      <c r="T44" s="59"/>
    </row>
    <row r="45" spans="1:20" x14ac:dyDescent="0.25">
      <c r="A45" s="59"/>
      <c r="B45" s="143" t="s">
        <v>69</v>
      </c>
      <c r="C45" s="93"/>
      <c r="D45" s="137">
        <v>145</v>
      </c>
      <c r="E45" s="95"/>
      <c r="F45" s="254">
        <v>145</v>
      </c>
      <c r="G45" s="95"/>
      <c r="H45" s="139">
        <f t="shared" ref="H45:H46" si="8">SUM(D45-F45)</f>
        <v>0</v>
      </c>
      <c r="I45" s="95"/>
      <c r="J45" s="140" t="str">
        <f t="shared" ref="J45:J46" si="9">IF(H45=0," ",IF(F45=0,1,H45/F45))</f>
        <v xml:space="preserve"> </v>
      </c>
      <c r="K45" s="95"/>
      <c r="L45" s="89">
        <f>D34*M45</f>
        <v>5000</v>
      </c>
      <c r="M45" s="141">
        <v>10</v>
      </c>
      <c r="N45" s="88">
        <v>4500</v>
      </c>
      <c r="O45" s="142">
        <f>N45/F34</f>
        <v>9</v>
      </c>
      <c r="P45" s="139">
        <f t="shared" si="2"/>
        <v>500</v>
      </c>
      <c r="Q45" s="93"/>
      <c r="R45" s="140">
        <f t="shared" si="3"/>
        <v>0.1111111111111111</v>
      </c>
      <c r="S45" s="59"/>
      <c r="T45" s="59"/>
    </row>
    <row r="46" spans="1:20" x14ac:dyDescent="0.25">
      <c r="A46" s="59"/>
      <c r="B46" s="143" t="s">
        <v>70</v>
      </c>
      <c r="C46" s="93"/>
      <c r="D46" s="137">
        <v>295</v>
      </c>
      <c r="E46" s="95"/>
      <c r="F46" s="254">
        <v>295</v>
      </c>
      <c r="G46" s="95"/>
      <c r="H46" s="139">
        <f t="shared" si="8"/>
        <v>0</v>
      </c>
      <c r="I46" s="95"/>
      <c r="J46" s="140" t="str">
        <f t="shared" si="9"/>
        <v xml:space="preserve"> </v>
      </c>
      <c r="K46" s="95"/>
      <c r="L46" s="89">
        <f>D38*M46</f>
        <v>3500</v>
      </c>
      <c r="M46" s="141">
        <v>7</v>
      </c>
      <c r="N46" s="88">
        <v>3000</v>
      </c>
      <c r="O46" s="142">
        <f>N46/F38</f>
        <v>6</v>
      </c>
      <c r="P46" s="139">
        <f t="shared" si="2"/>
        <v>500</v>
      </c>
      <c r="Q46" s="93"/>
      <c r="R46" s="140">
        <f t="shared" si="3"/>
        <v>0.16666666666666666</v>
      </c>
      <c r="S46" s="59"/>
      <c r="T46" s="59"/>
    </row>
    <row r="47" spans="1:20" x14ac:dyDescent="0.25">
      <c r="A47" s="59"/>
      <c r="B47" s="143" t="s">
        <v>71</v>
      </c>
      <c r="C47" s="93"/>
      <c r="D47" s="137">
        <v>145</v>
      </c>
      <c r="E47" s="95"/>
      <c r="F47" s="254">
        <v>145</v>
      </c>
      <c r="G47" s="95"/>
      <c r="H47" s="139">
        <f t="shared" ref="H47:H57" si="10">SUM(D47-F47)</f>
        <v>0</v>
      </c>
      <c r="I47" s="95"/>
      <c r="J47" s="140" t="str">
        <f t="shared" ref="J47:J66" si="11">IF(H47=0," ",IF(F47=0,1,H47/F47))</f>
        <v xml:space="preserve"> </v>
      </c>
      <c r="K47" s="95"/>
      <c r="L47" s="89">
        <f>D59*M47</f>
        <v>900</v>
      </c>
      <c r="M47" s="141">
        <v>9</v>
      </c>
      <c r="N47" s="88">
        <v>800</v>
      </c>
      <c r="O47" s="141">
        <f>N47/F59</f>
        <v>8</v>
      </c>
      <c r="P47" s="139">
        <f>SUM(L47-N47)</f>
        <v>100</v>
      </c>
      <c r="Q47" s="93"/>
      <c r="R47" s="140">
        <f>IF(P47=0," ",IF(N47=0,1,P47/N47))</f>
        <v>0.125</v>
      </c>
      <c r="S47" s="59"/>
      <c r="T47" s="59"/>
    </row>
    <row r="48" spans="1:20" x14ac:dyDescent="0.25">
      <c r="A48" s="59"/>
      <c r="B48" s="143" t="s">
        <v>72</v>
      </c>
      <c r="C48" s="93"/>
      <c r="D48" s="137">
        <v>145</v>
      </c>
      <c r="E48" s="95"/>
      <c r="F48" s="254">
        <v>145</v>
      </c>
      <c r="G48" s="95"/>
      <c r="H48" s="139">
        <f t="shared" si="10"/>
        <v>0</v>
      </c>
      <c r="I48" s="95"/>
      <c r="J48" s="140" t="str">
        <f t="shared" si="11"/>
        <v xml:space="preserve"> </v>
      </c>
      <c r="K48" s="95"/>
      <c r="L48" s="89">
        <f>D60*M48</f>
        <v>500</v>
      </c>
      <c r="M48" s="141">
        <v>5</v>
      </c>
      <c r="N48" s="88">
        <v>500</v>
      </c>
      <c r="O48" s="141">
        <f>N48/F60</f>
        <v>5</v>
      </c>
      <c r="P48" s="139">
        <f>SUM(L48-N48)</f>
        <v>0</v>
      </c>
      <c r="Q48" s="93"/>
      <c r="R48" s="140" t="str">
        <f>IF(P48=0," ",IF(N48=0,1,P48/N48))</f>
        <v xml:space="preserve"> </v>
      </c>
      <c r="S48" s="59"/>
      <c r="T48" s="59"/>
    </row>
    <row r="49" spans="1:20" x14ac:dyDescent="0.25">
      <c r="A49" s="59"/>
      <c r="B49" s="143" t="s">
        <v>73</v>
      </c>
      <c r="C49" s="93"/>
      <c r="D49" s="137">
        <v>145</v>
      </c>
      <c r="E49" s="95"/>
      <c r="F49" s="254">
        <v>145</v>
      </c>
      <c r="G49" s="95"/>
      <c r="H49" s="139">
        <f t="shared" si="10"/>
        <v>0</v>
      </c>
      <c r="I49" s="95"/>
      <c r="J49" s="140" t="str">
        <f t="shared" si="11"/>
        <v xml:space="preserve"> </v>
      </c>
      <c r="K49" s="95"/>
      <c r="L49" s="89">
        <f>D61*M49</f>
        <v>7500</v>
      </c>
      <c r="M49" s="141">
        <v>15</v>
      </c>
      <c r="N49" s="88">
        <v>7500</v>
      </c>
      <c r="O49" s="141">
        <f>N49/F61</f>
        <v>15</v>
      </c>
      <c r="P49" s="139">
        <f>SUM(L49-N49)</f>
        <v>0</v>
      </c>
      <c r="Q49" s="93"/>
      <c r="R49" s="140" t="str">
        <f>IF(P49=0," ",IF(N49=0,1,P49/N49))</f>
        <v xml:space="preserve"> </v>
      </c>
      <c r="S49" s="59"/>
      <c r="T49" s="59"/>
    </row>
    <row r="50" spans="1:20" x14ac:dyDescent="0.25">
      <c r="A50" s="59"/>
      <c r="B50" s="143" t="s">
        <v>74</v>
      </c>
      <c r="C50" s="93"/>
      <c r="D50" s="137">
        <v>145</v>
      </c>
      <c r="E50" s="95"/>
      <c r="F50" s="254">
        <v>145</v>
      </c>
      <c r="G50" s="95"/>
      <c r="H50" s="139">
        <f t="shared" si="10"/>
        <v>0</v>
      </c>
      <c r="I50" s="95"/>
      <c r="J50" s="140" t="str">
        <f t="shared" si="11"/>
        <v xml:space="preserve"> </v>
      </c>
      <c r="K50" s="95"/>
      <c r="L50" s="89">
        <f t="shared" ref="L50:L66" si="12">D42*M50</f>
        <v>1040</v>
      </c>
      <c r="M50" s="141">
        <v>52</v>
      </c>
      <c r="N50" s="88">
        <v>1100</v>
      </c>
      <c r="O50" s="141">
        <f t="shared" ref="O50:O66" si="13">N50/F42</f>
        <v>55</v>
      </c>
      <c r="P50" s="139">
        <f>SUM(L50-N50)</f>
        <v>-60</v>
      </c>
      <c r="Q50" s="93"/>
      <c r="R50" s="140">
        <f>IF(P50=0," ",IF(N50=0,1,P50/N50))</f>
        <v>-5.4545454545454543E-2</v>
      </c>
      <c r="S50" s="59"/>
      <c r="T50" s="59"/>
    </row>
    <row r="51" spans="1:20" x14ac:dyDescent="0.25">
      <c r="A51" s="59"/>
      <c r="B51" s="143" t="s">
        <v>75</v>
      </c>
      <c r="C51" s="93"/>
      <c r="D51" s="137">
        <v>145</v>
      </c>
      <c r="E51" s="95"/>
      <c r="F51" s="254">
        <v>145</v>
      </c>
      <c r="G51" s="95"/>
      <c r="H51" s="139">
        <f t="shared" si="10"/>
        <v>0</v>
      </c>
      <c r="I51" s="95"/>
      <c r="J51" s="140" t="str">
        <f t="shared" si="11"/>
        <v xml:space="preserve"> </v>
      </c>
      <c r="K51" s="95"/>
      <c r="L51" s="89">
        <f t="shared" si="12"/>
        <v>1475</v>
      </c>
      <c r="M51" s="141">
        <v>5</v>
      </c>
      <c r="N51" s="88">
        <v>2950</v>
      </c>
      <c r="O51" s="141">
        <f t="shared" si="13"/>
        <v>10</v>
      </c>
      <c r="P51" s="139">
        <f t="shared" si="2"/>
        <v>-1475</v>
      </c>
      <c r="Q51" s="93"/>
      <c r="R51" s="140">
        <f t="shared" ref="R51:R60" si="14">IF(P51=0," ",IF(N51=0,1,P51/N51))</f>
        <v>-0.5</v>
      </c>
      <c r="S51" s="59"/>
      <c r="T51" s="59"/>
    </row>
    <row r="52" spans="1:20" x14ac:dyDescent="0.25">
      <c r="A52" s="59"/>
      <c r="B52" s="145" t="s">
        <v>76</v>
      </c>
      <c r="C52" s="93"/>
      <c r="D52" s="137">
        <v>145</v>
      </c>
      <c r="E52" s="95"/>
      <c r="F52" s="254">
        <v>145</v>
      </c>
      <c r="G52" s="93"/>
      <c r="H52" s="144">
        <f t="shared" si="10"/>
        <v>0</v>
      </c>
      <c r="I52" s="95"/>
      <c r="J52" s="140" t="str">
        <f t="shared" si="11"/>
        <v xml:space="preserve"> </v>
      </c>
      <c r="K52" s="95"/>
      <c r="L52" s="89">
        <f t="shared" si="12"/>
        <v>0</v>
      </c>
      <c r="M52" s="141">
        <v>0</v>
      </c>
      <c r="N52" s="88">
        <v>145</v>
      </c>
      <c r="O52" s="141">
        <f t="shared" si="13"/>
        <v>1</v>
      </c>
      <c r="P52" s="139">
        <f t="shared" si="2"/>
        <v>-145</v>
      </c>
      <c r="Q52" s="93"/>
      <c r="R52" s="140">
        <f t="shared" si="14"/>
        <v>-1</v>
      </c>
      <c r="S52" s="59"/>
      <c r="T52" s="59"/>
    </row>
    <row r="53" spans="1:20" x14ac:dyDescent="0.25">
      <c r="A53" s="59"/>
      <c r="B53" s="143" t="s">
        <v>77</v>
      </c>
      <c r="C53" s="98"/>
      <c r="D53" s="137">
        <v>250</v>
      </c>
      <c r="E53" s="98"/>
      <c r="F53" s="254">
        <v>250</v>
      </c>
      <c r="G53" s="98"/>
      <c r="H53" s="144">
        <f t="shared" si="10"/>
        <v>0</v>
      </c>
      <c r="I53" s="98"/>
      <c r="J53" s="252" t="str">
        <f t="shared" si="11"/>
        <v xml:space="preserve"> </v>
      </c>
      <c r="K53" s="95"/>
      <c r="L53" s="89">
        <f t="shared" si="12"/>
        <v>0</v>
      </c>
      <c r="M53" s="141">
        <v>0</v>
      </c>
      <c r="N53" s="88">
        <v>145</v>
      </c>
      <c r="O53" s="141">
        <f t="shared" si="13"/>
        <v>1</v>
      </c>
      <c r="P53" s="139">
        <f t="shared" si="2"/>
        <v>-145</v>
      </c>
      <c r="Q53" s="93"/>
      <c r="R53" s="140">
        <f t="shared" si="14"/>
        <v>-1</v>
      </c>
      <c r="S53" s="59"/>
      <c r="T53" s="59"/>
    </row>
    <row r="54" spans="1:20" x14ac:dyDescent="0.25">
      <c r="A54" s="59"/>
      <c r="B54" s="143" t="s">
        <v>78</v>
      </c>
      <c r="C54" s="146"/>
      <c r="D54" s="137">
        <v>250</v>
      </c>
      <c r="E54" s="95"/>
      <c r="F54" s="254">
        <v>250</v>
      </c>
      <c r="G54" s="95"/>
      <c r="H54" s="144">
        <f t="shared" si="10"/>
        <v>0</v>
      </c>
      <c r="I54" s="95"/>
      <c r="J54" s="140" t="str">
        <f t="shared" si="11"/>
        <v xml:space="preserve"> </v>
      </c>
      <c r="K54" s="95"/>
      <c r="L54" s="89">
        <f t="shared" si="12"/>
        <v>1475</v>
      </c>
      <c r="M54" s="141">
        <v>5</v>
      </c>
      <c r="N54" s="88">
        <v>2950</v>
      </c>
      <c r="O54" s="141">
        <f t="shared" si="13"/>
        <v>10</v>
      </c>
      <c r="P54" s="139">
        <f t="shared" si="2"/>
        <v>-1475</v>
      </c>
      <c r="Q54" s="93"/>
      <c r="R54" s="140">
        <f t="shared" si="14"/>
        <v>-0.5</v>
      </c>
      <c r="S54" s="59"/>
      <c r="T54" s="59"/>
    </row>
    <row r="55" spans="1:20" x14ac:dyDescent="0.25">
      <c r="A55" s="59"/>
      <c r="B55" s="143" t="s">
        <v>79</v>
      </c>
      <c r="C55" s="146"/>
      <c r="D55" s="137">
        <v>250</v>
      </c>
      <c r="E55" s="95"/>
      <c r="F55" s="254">
        <v>250</v>
      </c>
      <c r="G55" s="95"/>
      <c r="H55" s="144">
        <f t="shared" si="10"/>
        <v>0</v>
      </c>
      <c r="I55" s="95"/>
      <c r="J55" s="140" t="str">
        <f t="shared" si="11"/>
        <v xml:space="preserve"> </v>
      </c>
      <c r="K55" s="95"/>
      <c r="L55" s="89">
        <f t="shared" si="12"/>
        <v>0</v>
      </c>
      <c r="M55" s="141">
        <v>0</v>
      </c>
      <c r="N55" s="88">
        <v>0</v>
      </c>
      <c r="O55" s="141">
        <f t="shared" si="13"/>
        <v>0</v>
      </c>
      <c r="P55" s="139">
        <f t="shared" si="2"/>
        <v>0</v>
      </c>
      <c r="Q55" s="93"/>
      <c r="R55" s="140" t="str">
        <f t="shared" si="14"/>
        <v xml:space="preserve"> </v>
      </c>
      <c r="S55" s="59"/>
      <c r="T55" s="59"/>
    </row>
    <row r="56" spans="1:20" x14ac:dyDescent="0.25">
      <c r="A56" s="59"/>
      <c r="B56" s="143" t="s">
        <v>80</v>
      </c>
      <c r="C56" s="146"/>
      <c r="D56" s="137">
        <v>250</v>
      </c>
      <c r="E56" s="95"/>
      <c r="F56" s="254">
        <v>250</v>
      </c>
      <c r="G56" s="95"/>
      <c r="H56" s="144">
        <f t="shared" si="10"/>
        <v>0</v>
      </c>
      <c r="I56" s="95"/>
      <c r="J56" s="140" t="str">
        <f t="shared" si="11"/>
        <v xml:space="preserve"> </v>
      </c>
      <c r="K56" s="95"/>
      <c r="L56" s="89">
        <f t="shared" si="12"/>
        <v>0</v>
      </c>
      <c r="M56" s="141">
        <v>0</v>
      </c>
      <c r="N56" s="88">
        <v>0</v>
      </c>
      <c r="O56" s="141">
        <f t="shared" si="13"/>
        <v>0</v>
      </c>
      <c r="P56" s="139">
        <f t="shared" si="2"/>
        <v>0</v>
      </c>
      <c r="Q56" s="93"/>
      <c r="R56" s="140" t="str">
        <f t="shared" si="14"/>
        <v xml:space="preserve"> </v>
      </c>
      <c r="S56" s="59"/>
      <c r="T56" s="59"/>
    </row>
    <row r="57" spans="1:20" x14ac:dyDescent="0.25">
      <c r="A57" s="59"/>
      <c r="B57" s="143" t="s">
        <v>81</v>
      </c>
      <c r="C57" s="146"/>
      <c r="D57" s="137">
        <v>250</v>
      </c>
      <c r="E57" s="95"/>
      <c r="F57" s="254">
        <v>250</v>
      </c>
      <c r="G57" s="95"/>
      <c r="H57" s="144">
        <f t="shared" si="10"/>
        <v>0</v>
      </c>
      <c r="I57" s="95"/>
      <c r="J57" s="140" t="str">
        <f t="shared" si="11"/>
        <v xml:space="preserve"> </v>
      </c>
      <c r="K57" s="95"/>
      <c r="L57" s="89">
        <f t="shared" si="12"/>
        <v>0</v>
      </c>
      <c r="M57" s="141">
        <v>0</v>
      </c>
      <c r="N57" s="88">
        <v>0</v>
      </c>
      <c r="O57" s="141">
        <f t="shared" si="13"/>
        <v>0</v>
      </c>
      <c r="P57" s="139">
        <f t="shared" si="2"/>
        <v>0</v>
      </c>
      <c r="Q57" s="93"/>
      <c r="R57" s="140" t="str">
        <f t="shared" si="14"/>
        <v xml:space="preserve"> </v>
      </c>
      <c r="S57" s="59"/>
      <c r="T57" s="59"/>
    </row>
    <row r="58" spans="1:20" x14ac:dyDescent="0.25">
      <c r="A58" s="59"/>
      <c r="B58" s="143" t="s">
        <v>82</v>
      </c>
      <c r="C58" s="146"/>
      <c r="D58" s="137">
        <v>250</v>
      </c>
      <c r="E58" s="95"/>
      <c r="F58" s="254">
        <v>250</v>
      </c>
      <c r="G58" s="95"/>
      <c r="H58" s="144">
        <f t="shared" ref="H58" si="15">SUM(D58-F58)</f>
        <v>0</v>
      </c>
      <c r="I58" s="95"/>
      <c r="J58" s="140" t="str">
        <f t="shared" si="11"/>
        <v xml:space="preserve"> </v>
      </c>
      <c r="K58" s="95"/>
      <c r="L58" s="89">
        <f t="shared" si="12"/>
        <v>0</v>
      </c>
      <c r="M58" s="141">
        <v>0</v>
      </c>
      <c r="N58" s="88">
        <v>0</v>
      </c>
      <c r="O58" s="141">
        <f t="shared" si="13"/>
        <v>0</v>
      </c>
      <c r="P58" s="139">
        <f t="shared" si="2"/>
        <v>0</v>
      </c>
      <c r="Q58" s="93"/>
      <c r="R58" s="140" t="str">
        <f t="shared" si="14"/>
        <v xml:space="preserve"> </v>
      </c>
      <c r="S58" s="59"/>
      <c r="T58" s="59"/>
    </row>
    <row r="59" spans="1:20" x14ac:dyDescent="0.25">
      <c r="A59" s="59"/>
      <c r="B59" s="143" t="s">
        <v>83</v>
      </c>
      <c r="C59" s="93"/>
      <c r="D59" s="137">
        <v>100</v>
      </c>
      <c r="E59" s="95"/>
      <c r="F59" s="254">
        <v>100</v>
      </c>
      <c r="G59" s="95"/>
      <c r="H59" s="144">
        <f t="shared" ref="H59:H66" si="16">SUM(D59-F59)</f>
        <v>0</v>
      </c>
      <c r="I59" s="95"/>
      <c r="J59" s="252" t="str">
        <f t="shared" si="11"/>
        <v xml:space="preserve"> </v>
      </c>
      <c r="K59" s="95"/>
      <c r="L59" s="89">
        <f t="shared" si="12"/>
        <v>0</v>
      </c>
      <c r="M59" s="141">
        <v>0</v>
      </c>
      <c r="N59" s="88">
        <v>0</v>
      </c>
      <c r="O59" s="141">
        <f t="shared" si="13"/>
        <v>0</v>
      </c>
      <c r="P59" s="139">
        <f t="shared" si="2"/>
        <v>0</v>
      </c>
      <c r="Q59" s="93"/>
      <c r="R59" s="140" t="str">
        <f t="shared" si="14"/>
        <v xml:space="preserve"> </v>
      </c>
      <c r="S59" s="59"/>
      <c r="T59" s="59"/>
    </row>
    <row r="60" spans="1:20" x14ac:dyDescent="0.25">
      <c r="A60" s="59"/>
      <c r="B60" s="143" t="s">
        <v>84</v>
      </c>
      <c r="C60" s="93"/>
      <c r="D60" s="137">
        <v>100</v>
      </c>
      <c r="E60" s="95"/>
      <c r="F60" s="254">
        <v>100</v>
      </c>
      <c r="G60" s="95"/>
      <c r="H60" s="144">
        <f t="shared" si="16"/>
        <v>0</v>
      </c>
      <c r="I60" s="95"/>
      <c r="J60" s="140" t="str">
        <f t="shared" si="11"/>
        <v xml:space="preserve"> </v>
      </c>
      <c r="K60" s="95"/>
      <c r="L60" s="89">
        <f t="shared" si="12"/>
        <v>0</v>
      </c>
      <c r="M60" s="141">
        <v>0</v>
      </c>
      <c r="N60" s="88">
        <v>0</v>
      </c>
      <c r="O60" s="141">
        <f t="shared" si="13"/>
        <v>0</v>
      </c>
      <c r="P60" s="139">
        <f t="shared" si="2"/>
        <v>0</v>
      </c>
      <c r="Q60" s="93"/>
      <c r="R60" s="140" t="str">
        <f t="shared" si="14"/>
        <v xml:space="preserve"> </v>
      </c>
      <c r="S60" s="59"/>
      <c r="T60" s="59"/>
    </row>
    <row r="61" spans="1:20" ht="15.75" x14ac:dyDescent="0.25">
      <c r="A61" s="59"/>
      <c r="B61" s="143" t="s">
        <v>85</v>
      </c>
      <c r="C61" s="93"/>
      <c r="D61" s="137">
        <v>500</v>
      </c>
      <c r="E61" s="95"/>
      <c r="F61" s="254">
        <v>500</v>
      </c>
      <c r="G61" s="95"/>
      <c r="H61" s="144">
        <f t="shared" si="16"/>
        <v>0</v>
      </c>
      <c r="I61" s="95"/>
      <c r="J61" s="140" t="str">
        <f t="shared" si="11"/>
        <v xml:space="preserve"> </v>
      </c>
      <c r="K61" s="98"/>
      <c r="L61" s="89">
        <f t="shared" si="12"/>
        <v>2500</v>
      </c>
      <c r="M61" s="141">
        <v>10</v>
      </c>
      <c r="N61" s="138">
        <v>3000</v>
      </c>
      <c r="O61" s="141">
        <f t="shared" si="13"/>
        <v>12</v>
      </c>
      <c r="P61" s="144">
        <f>SUM(L61-N61)</f>
        <v>-500</v>
      </c>
      <c r="Q61" s="101"/>
      <c r="R61" s="140">
        <f>IF(P61=0," ",IF(N61=0,1,P61/N61))</f>
        <v>-0.16666666666666666</v>
      </c>
      <c r="S61" s="59"/>
      <c r="T61" s="59"/>
    </row>
    <row r="62" spans="1:20" x14ac:dyDescent="0.25">
      <c r="A62" s="59"/>
      <c r="B62" s="143" t="s">
        <v>86</v>
      </c>
      <c r="C62" s="98"/>
      <c r="D62" s="137">
        <v>250</v>
      </c>
      <c r="E62" s="98"/>
      <c r="F62" s="254">
        <v>250</v>
      </c>
      <c r="G62" s="98"/>
      <c r="H62" s="144">
        <f t="shared" si="16"/>
        <v>0</v>
      </c>
      <c r="I62" s="98"/>
      <c r="J62" s="252" t="str">
        <f t="shared" si="11"/>
        <v xml:space="preserve"> </v>
      </c>
      <c r="K62" s="95"/>
      <c r="L62" s="89">
        <f t="shared" si="12"/>
        <v>5500</v>
      </c>
      <c r="M62" s="141">
        <v>22</v>
      </c>
      <c r="N62" s="88">
        <v>5750</v>
      </c>
      <c r="O62" s="141">
        <f t="shared" si="13"/>
        <v>23</v>
      </c>
      <c r="P62" s="139">
        <f t="shared" si="2"/>
        <v>-250</v>
      </c>
      <c r="Q62" s="93"/>
      <c r="R62" s="140">
        <f t="shared" ref="R62:R67" si="17">IF(P62=0," ",IF(N62=0,1,P62/N62))</f>
        <v>-4.3478260869565216E-2</v>
      </c>
      <c r="S62" s="59"/>
      <c r="T62" s="59"/>
    </row>
    <row r="63" spans="1:20" x14ac:dyDescent="0.25">
      <c r="A63" s="59"/>
      <c r="B63" s="143" t="s">
        <v>87</v>
      </c>
      <c r="C63" s="98"/>
      <c r="D63" s="137">
        <v>250</v>
      </c>
      <c r="E63" s="98"/>
      <c r="F63" s="254">
        <v>250</v>
      </c>
      <c r="G63" s="98"/>
      <c r="H63" s="144">
        <f t="shared" si="16"/>
        <v>0</v>
      </c>
      <c r="I63" s="98"/>
      <c r="J63" s="252" t="str">
        <f t="shared" si="11"/>
        <v xml:space="preserve"> </v>
      </c>
      <c r="K63" s="95"/>
      <c r="L63" s="89">
        <f t="shared" si="12"/>
        <v>3750</v>
      </c>
      <c r="M63" s="141">
        <v>15</v>
      </c>
      <c r="N63" s="88">
        <v>3500</v>
      </c>
      <c r="O63" s="141">
        <f t="shared" si="13"/>
        <v>14</v>
      </c>
      <c r="P63" s="139">
        <f t="shared" si="2"/>
        <v>250</v>
      </c>
      <c r="Q63" s="93"/>
      <c r="R63" s="140">
        <f t="shared" si="17"/>
        <v>7.1428571428571425E-2</v>
      </c>
      <c r="S63" s="59"/>
      <c r="T63" s="59"/>
    </row>
    <row r="64" spans="1:20" x14ac:dyDescent="0.25">
      <c r="A64" s="59"/>
      <c r="B64" s="143" t="s">
        <v>88</v>
      </c>
      <c r="C64" s="98"/>
      <c r="D64" s="137">
        <v>250</v>
      </c>
      <c r="E64" s="98"/>
      <c r="F64" s="254">
        <v>250</v>
      </c>
      <c r="G64" s="98"/>
      <c r="H64" s="144">
        <f t="shared" si="16"/>
        <v>0</v>
      </c>
      <c r="I64" s="98"/>
      <c r="J64" s="252" t="str">
        <f t="shared" si="11"/>
        <v xml:space="preserve"> </v>
      </c>
      <c r="K64" s="95"/>
      <c r="L64" s="89">
        <f t="shared" si="12"/>
        <v>4500</v>
      </c>
      <c r="M64" s="141">
        <v>18</v>
      </c>
      <c r="N64" s="88">
        <v>4500</v>
      </c>
      <c r="O64" s="141">
        <f t="shared" si="13"/>
        <v>18</v>
      </c>
      <c r="P64" s="139">
        <f t="shared" si="2"/>
        <v>0</v>
      </c>
      <c r="Q64" s="93"/>
      <c r="R64" s="140" t="str">
        <f t="shared" si="17"/>
        <v xml:space="preserve"> </v>
      </c>
      <c r="S64" s="59"/>
      <c r="T64" s="59"/>
    </row>
    <row r="65" spans="1:21" x14ac:dyDescent="0.25">
      <c r="A65" s="59"/>
      <c r="B65" s="143" t="s">
        <v>89</v>
      </c>
      <c r="C65" s="98"/>
      <c r="D65" s="137">
        <v>250</v>
      </c>
      <c r="E65" s="98"/>
      <c r="F65" s="254">
        <v>250</v>
      </c>
      <c r="G65" s="98"/>
      <c r="H65" s="144">
        <f t="shared" si="16"/>
        <v>0</v>
      </c>
      <c r="I65" s="98"/>
      <c r="J65" s="252" t="str">
        <f t="shared" si="11"/>
        <v xml:space="preserve"> </v>
      </c>
      <c r="K65" s="95"/>
      <c r="L65" s="89">
        <f t="shared" si="12"/>
        <v>4250</v>
      </c>
      <c r="M65" s="141">
        <v>17</v>
      </c>
      <c r="N65" s="88">
        <v>4500</v>
      </c>
      <c r="O65" s="141">
        <f t="shared" si="13"/>
        <v>18</v>
      </c>
      <c r="P65" s="139">
        <f t="shared" si="2"/>
        <v>-250</v>
      </c>
      <c r="Q65" s="93"/>
      <c r="R65" s="140">
        <f t="shared" si="17"/>
        <v>-5.5555555555555552E-2</v>
      </c>
      <c r="S65" s="59"/>
      <c r="T65" s="59"/>
    </row>
    <row r="66" spans="1:21" x14ac:dyDescent="0.25">
      <c r="A66" s="59"/>
      <c r="B66" s="143" t="s">
        <v>90</v>
      </c>
      <c r="C66" s="98"/>
      <c r="D66" s="137">
        <v>250</v>
      </c>
      <c r="E66" s="98"/>
      <c r="F66" s="254">
        <v>250</v>
      </c>
      <c r="G66" s="98"/>
      <c r="H66" s="144">
        <f t="shared" si="16"/>
        <v>0</v>
      </c>
      <c r="I66" s="98"/>
      <c r="J66" s="252" t="str">
        <f t="shared" si="11"/>
        <v xml:space="preserve"> </v>
      </c>
      <c r="K66" s="95"/>
      <c r="L66" s="89">
        <f t="shared" si="12"/>
        <v>4250</v>
      </c>
      <c r="M66" s="141">
        <v>17</v>
      </c>
      <c r="N66" s="88">
        <v>4500</v>
      </c>
      <c r="O66" s="141">
        <f t="shared" si="13"/>
        <v>18</v>
      </c>
      <c r="P66" s="139">
        <f t="shared" si="2"/>
        <v>-250</v>
      </c>
      <c r="Q66" s="93"/>
      <c r="R66" s="140">
        <f t="shared" si="17"/>
        <v>-5.5555555555555552E-2</v>
      </c>
      <c r="S66" s="59"/>
      <c r="T66" s="59"/>
    </row>
    <row r="67" spans="1:21" ht="15.75" x14ac:dyDescent="0.25">
      <c r="A67" s="59"/>
      <c r="B67" s="147" t="s">
        <v>124</v>
      </c>
      <c r="C67" s="112"/>
      <c r="D67" s="148"/>
      <c r="E67" s="113"/>
      <c r="F67" s="149"/>
      <c r="G67" s="113"/>
      <c r="H67" s="150"/>
      <c r="I67" s="113"/>
      <c r="J67" s="151"/>
      <c r="K67" s="113"/>
      <c r="L67" s="152">
        <f>SUM(L9:L46)+SUM(L47:L66)</f>
        <v>109550</v>
      </c>
      <c r="M67" s="153"/>
      <c r="N67" s="154">
        <f>SUM(N9:N46)+SUM(N47:N66)</f>
        <v>104720</v>
      </c>
      <c r="O67" s="95"/>
      <c r="P67" s="150">
        <f t="shared" si="2"/>
        <v>4830</v>
      </c>
      <c r="Q67" s="112"/>
      <c r="R67" s="151">
        <f t="shared" si="17"/>
        <v>4.6122994652406414E-2</v>
      </c>
      <c r="S67" s="59"/>
      <c r="T67" s="59"/>
    </row>
    <row r="68" spans="1:21" ht="15.75" x14ac:dyDescent="0.25">
      <c r="A68" s="59"/>
      <c r="B68" s="155"/>
      <c r="C68" s="59"/>
      <c r="D68" s="156"/>
      <c r="E68" s="119"/>
      <c r="F68" s="156"/>
      <c r="G68" s="119"/>
      <c r="H68" s="157"/>
      <c r="I68" s="119"/>
      <c r="J68" s="158"/>
      <c r="K68" s="119"/>
      <c r="L68" s="156"/>
      <c r="M68" s="119"/>
      <c r="N68" s="156"/>
      <c r="O68" s="119"/>
      <c r="P68" s="157"/>
      <c r="Q68" s="59"/>
      <c r="R68" s="59"/>
      <c r="S68" s="59"/>
      <c r="T68" s="59"/>
    </row>
    <row r="69" spans="1:21" ht="30" customHeight="1" x14ac:dyDescent="0.25">
      <c r="A69" s="59"/>
      <c r="B69" s="318" t="s">
        <v>125</v>
      </c>
      <c r="C69" s="319"/>
      <c r="D69" s="319"/>
      <c r="E69" s="319"/>
      <c r="F69" s="319"/>
      <c r="G69" s="319"/>
      <c r="H69" s="319"/>
      <c r="I69" s="319"/>
      <c r="J69" s="320"/>
      <c r="K69" s="236"/>
      <c r="L69" s="236"/>
      <c r="M69" s="236"/>
      <c r="N69" s="236"/>
      <c r="O69" s="236"/>
      <c r="P69" s="236"/>
      <c r="Q69" s="236"/>
      <c r="R69" s="236"/>
      <c r="S69" s="59"/>
      <c r="T69" s="59"/>
    </row>
    <row r="70" spans="1:21" ht="39" customHeight="1" x14ac:dyDescent="0.25">
      <c r="A70" s="59"/>
      <c r="B70" s="321"/>
      <c r="C70" s="322"/>
      <c r="D70" s="322"/>
      <c r="E70" s="322"/>
      <c r="F70" s="322"/>
      <c r="G70" s="322"/>
      <c r="H70" s="322"/>
      <c r="I70" s="322"/>
      <c r="J70" s="323"/>
      <c r="K70" s="236"/>
      <c r="L70" s="236"/>
      <c r="M70" s="236"/>
      <c r="N70" s="236"/>
      <c r="O70" s="236"/>
      <c r="P70" s="236"/>
      <c r="Q70" s="236"/>
      <c r="R70" s="236"/>
      <c r="S70" s="59"/>
      <c r="T70" s="59"/>
    </row>
    <row r="71" spans="1:21" ht="35.25" customHeight="1" x14ac:dyDescent="0.25">
      <c r="A71" s="59"/>
      <c r="B71" s="324" t="s">
        <v>126</v>
      </c>
      <c r="C71" s="325"/>
      <c r="D71" s="325"/>
      <c r="E71" s="325"/>
      <c r="F71" s="325"/>
      <c r="G71" s="325"/>
      <c r="H71" s="325"/>
      <c r="I71" s="325"/>
      <c r="J71" s="326"/>
      <c r="K71" s="237"/>
      <c r="L71" s="107"/>
      <c r="M71" s="95"/>
      <c r="N71" s="107"/>
      <c r="O71" s="95"/>
      <c r="P71" s="105"/>
      <c r="Q71" s="93"/>
      <c r="R71" s="93"/>
      <c r="S71" s="59"/>
      <c r="T71" s="59"/>
    </row>
    <row r="72" spans="1:21" x14ac:dyDescent="0.25">
      <c r="A72" s="59"/>
      <c r="B72" s="59"/>
      <c r="C72" s="59"/>
      <c r="D72" s="156"/>
      <c r="E72" s="119"/>
      <c r="F72" s="156"/>
      <c r="G72" s="119"/>
      <c r="H72" s="157"/>
      <c r="I72" s="119"/>
      <c r="J72" s="158"/>
      <c r="K72" s="119"/>
      <c r="L72" s="156"/>
      <c r="M72" s="119"/>
      <c r="N72" s="156"/>
      <c r="O72" s="119"/>
      <c r="P72" s="157"/>
      <c r="Q72" s="59"/>
      <c r="R72" s="59"/>
      <c r="S72" s="59"/>
      <c r="T72" s="59"/>
    </row>
    <row r="73" spans="1:21" ht="15.75" thickBot="1" x14ac:dyDescent="0.3">
      <c r="A73" s="59"/>
      <c r="B73" s="159" t="s">
        <v>113</v>
      </c>
      <c r="C73" s="132"/>
      <c r="D73" s="160"/>
      <c r="E73" s="160"/>
      <c r="F73" s="160"/>
      <c r="G73" s="160"/>
      <c r="H73" s="160"/>
      <c r="I73" s="160"/>
      <c r="J73" s="160"/>
      <c r="K73" s="132"/>
      <c r="L73" s="160"/>
      <c r="M73" s="160"/>
      <c r="N73" s="160"/>
      <c r="O73" s="160"/>
      <c r="P73" s="160"/>
      <c r="Q73" s="160"/>
      <c r="R73" s="160"/>
      <c r="S73" s="59"/>
      <c r="T73" s="59"/>
    </row>
    <row r="74" spans="1:21" ht="17.25" thickTop="1" thickBot="1" x14ac:dyDescent="0.3">
      <c r="A74" s="59"/>
      <c r="B74" s="161" t="s">
        <v>127</v>
      </c>
      <c r="C74" s="93"/>
      <c r="D74" s="162" t="s">
        <v>31</v>
      </c>
      <c r="E74" s="163"/>
      <c r="F74" s="163"/>
      <c r="G74" s="163"/>
      <c r="H74" s="163"/>
      <c r="I74" s="163"/>
      <c r="J74" s="164"/>
      <c r="K74" s="93"/>
      <c r="L74" s="162" t="s">
        <v>115</v>
      </c>
      <c r="M74" s="163"/>
      <c r="N74" s="163"/>
      <c r="O74" s="163"/>
      <c r="P74" s="163"/>
      <c r="Q74" s="163"/>
      <c r="R74" s="164"/>
      <c r="S74" s="59"/>
      <c r="T74" s="59"/>
    </row>
    <row r="75" spans="1:21" ht="16.5" thickTop="1" x14ac:dyDescent="0.25">
      <c r="A75" s="59"/>
      <c r="B75" s="165" t="s">
        <v>116</v>
      </c>
      <c r="C75" s="93"/>
      <c r="D75" s="166" t="s">
        <v>123</v>
      </c>
      <c r="E75" s="93"/>
      <c r="F75" s="166" t="s">
        <v>118</v>
      </c>
      <c r="G75" s="93"/>
      <c r="H75" s="166" t="s">
        <v>119</v>
      </c>
      <c r="I75" s="93"/>
      <c r="J75" s="166" t="s">
        <v>120</v>
      </c>
      <c r="K75" s="93"/>
      <c r="L75" s="166" t="s">
        <v>123</v>
      </c>
      <c r="M75" s="93"/>
      <c r="N75" s="166" t="s">
        <v>118</v>
      </c>
      <c r="O75" s="93"/>
      <c r="P75" s="166" t="s">
        <v>119</v>
      </c>
      <c r="Q75" s="93"/>
      <c r="R75" s="166" t="s">
        <v>120</v>
      </c>
      <c r="S75" s="59"/>
      <c r="T75" s="59"/>
    </row>
    <row r="76" spans="1:21" ht="15.75" x14ac:dyDescent="0.25">
      <c r="A76" s="59"/>
      <c r="B76" s="94" t="s">
        <v>128</v>
      </c>
      <c r="C76" s="93"/>
      <c r="D76" s="167" t="s">
        <v>33</v>
      </c>
      <c r="E76" s="93"/>
      <c r="F76" s="167" t="s">
        <v>34</v>
      </c>
      <c r="G76" s="93"/>
      <c r="H76" s="167" t="s">
        <v>122</v>
      </c>
      <c r="I76" s="93"/>
      <c r="J76" s="167" t="s">
        <v>122</v>
      </c>
      <c r="K76" s="93"/>
      <c r="L76" s="167" t="str">
        <f>+D76</f>
        <v>2025-26</v>
      </c>
      <c r="M76" s="93"/>
      <c r="N76" s="167" t="str">
        <f>+F76</f>
        <v>2024-25</v>
      </c>
      <c r="O76" s="93"/>
      <c r="P76" s="167" t="s">
        <v>122</v>
      </c>
      <c r="Q76" s="93"/>
      <c r="R76" s="167" t="s">
        <v>122</v>
      </c>
      <c r="S76" s="59"/>
      <c r="T76" s="59"/>
    </row>
    <row r="77" spans="1:21" x14ac:dyDescent="0.25">
      <c r="A77" s="59"/>
      <c r="B77" s="122" t="s">
        <v>92</v>
      </c>
      <c r="C77" s="93"/>
      <c r="D77" s="97">
        <v>600</v>
      </c>
      <c r="E77" s="95"/>
      <c r="F77" s="96">
        <v>600</v>
      </c>
      <c r="G77" s="95"/>
      <c r="H77" s="168">
        <f t="shared" ref="H77:H82" si="18">SUM(D77-F77)</f>
        <v>0</v>
      </c>
      <c r="I77" s="95"/>
      <c r="J77" s="120" t="str">
        <f t="shared" ref="J77:J82" si="19">IF(H77=0," ",IF(F77=0,1,H77/F77))</f>
        <v xml:space="preserve"> </v>
      </c>
      <c r="K77" s="95"/>
      <c r="L77" s="97">
        <f>N77</f>
        <v>18900</v>
      </c>
      <c r="M77" s="142">
        <v>31.5</v>
      </c>
      <c r="N77" s="96">
        <v>18900</v>
      </c>
      <c r="O77" s="142">
        <v>63</v>
      </c>
      <c r="P77" s="168">
        <f>SUM(L77-N77)</f>
        <v>0</v>
      </c>
      <c r="Q77" s="93"/>
      <c r="R77" s="92" t="str">
        <f t="shared" ref="R77:R82" si="20">IF(P77=0," ",IF(N77=0,1,P77/N77))</f>
        <v xml:space="preserve"> </v>
      </c>
      <c r="S77" s="59"/>
      <c r="T77" s="59"/>
      <c r="U77" s="145"/>
    </row>
    <row r="78" spans="1:21" ht="15.75" x14ac:dyDescent="0.25">
      <c r="A78" s="59"/>
      <c r="B78" s="122" t="s">
        <v>93</v>
      </c>
      <c r="C78" s="93"/>
      <c r="D78" s="257">
        <v>450</v>
      </c>
      <c r="E78" s="95"/>
      <c r="F78" s="253">
        <v>450</v>
      </c>
      <c r="G78" s="95"/>
      <c r="H78" s="169">
        <f t="shared" si="18"/>
        <v>0</v>
      </c>
      <c r="I78" s="170"/>
      <c r="J78" s="120" t="str">
        <f t="shared" si="19"/>
        <v xml:space="preserve"> </v>
      </c>
      <c r="K78" s="95"/>
      <c r="L78" s="171">
        <f>M78*D78</f>
        <v>9000</v>
      </c>
      <c r="M78" s="141">
        <v>20</v>
      </c>
      <c r="N78" s="171">
        <v>0</v>
      </c>
      <c r="O78" s="98"/>
      <c r="P78" s="172">
        <f>SUM(L78-N78)</f>
        <v>9000</v>
      </c>
      <c r="Q78" s="101"/>
      <c r="R78" s="99">
        <f t="shared" si="20"/>
        <v>1</v>
      </c>
      <c r="S78" s="59"/>
      <c r="T78" s="59"/>
    </row>
    <row r="79" spans="1:21" ht="15.75" x14ac:dyDescent="0.25">
      <c r="A79" s="59"/>
      <c r="B79" s="256" t="s">
        <v>129</v>
      </c>
      <c r="C79" s="93"/>
      <c r="D79" s="89">
        <f>588.5-250</f>
        <v>338.5</v>
      </c>
      <c r="E79" s="95"/>
      <c r="F79" s="253">
        <v>0</v>
      </c>
      <c r="G79" s="95"/>
      <c r="H79" s="117">
        <f t="shared" si="18"/>
        <v>338.5</v>
      </c>
      <c r="I79" s="170"/>
      <c r="J79" s="120">
        <f t="shared" si="19"/>
        <v>1</v>
      </c>
      <c r="K79" s="95"/>
      <c r="L79" s="171"/>
      <c r="M79" s="141"/>
      <c r="N79" s="171"/>
      <c r="O79" s="98"/>
      <c r="P79" s="172"/>
      <c r="Q79" s="101"/>
      <c r="R79" s="99"/>
      <c r="S79" s="59"/>
      <c r="T79" s="59"/>
    </row>
    <row r="80" spans="1:21" x14ac:dyDescent="0.25">
      <c r="A80" s="59"/>
      <c r="B80" s="256" t="s">
        <v>130</v>
      </c>
      <c r="C80" s="93"/>
      <c r="D80" s="89">
        <f>340-125</f>
        <v>215</v>
      </c>
      <c r="E80" s="95"/>
      <c r="F80" s="96">
        <v>0</v>
      </c>
      <c r="G80" s="95"/>
      <c r="H80" s="117">
        <f t="shared" si="18"/>
        <v>215</v>
      </c>
      <c r="I80" s="95"/>
      <c r="J80" s="120">
        <f t="shared" si="19"/>
        <v>1</v>
      </c>
      <c r="K80" s="95"/>
      <c r="L80" s="97"/>
      <c r="M80" s="95"/>
      <c r="N80" s="96"/>
      <c r="O80" s="95"/>
      <c r="P80" s="117">
        <f>SUM(L80-N80)</f>
        <v>0</v>
      </c>
      <c r="Q80" s="93"/>
      <c r="R80" s="92" t="str">
        <f t="shared" si="20"/>
        <v xml:space="preserve"> </v>
      </c>
      <c r="S80" s="59"/>
      <c r="T80" s="59"/>
    </row>
    <row r="81" spans="1:21" x14ac:dyDescent="0.25">
      <c r="A81" s="59"/>
      <c r="B81" s="256" t="s">
        <v>131</v>
      </c>
      <c r="C81" s="93"/>
      <c r="D81" s="89">
        <f>340-125</f>
        <v>215</v>
      </c>
      <c r="E81" s="95"/>
      <c r="F81" s="96">
        <v>0</v>
      </c>
      <c r="G81" s="95"/>
      <c r="H81" s="117">
        <f t="shared" si="18"/>
        <v>215</v>
      </c>
      <c r="I81" s="95"/>
      <c r="J81" s="120">
        <f t="shared" si="19"/>
        <v>1</v>
      </c>
      <c r="K81" s="95"/>
      <c r="L81" s="97"/>
      <c r="M81" s="95"/>
      <c r="N81" s="96"/>
      <c r="O81" s="95"/>
      <c r="P81" s="117">
        <f>SUM(L81-N81)</f>
        <v>0</v>
      </c>
      <c r="Q81" s="93"/>
      <c r="R81" s="92" t="str">
        <f t="shared" si="20"/>
        <v xml:space="preserve"> </v>
      </c>
      <c r="S81" s="59"/>
      <c r="T81" s="59"/>
    </row>
    <row r="82" spans="1:21" ht="15.75" x14ac:dyDescent="0.25">
      <c r="A82" s="59"/>
      <c r="B82" s="173" t="s">
        <v>132</v>
      </c>
      <c r="C82" s="112"/>
      <c r="D82" s="110">
        <f>SUM(D77:D81)</f>
        <v>1818.5</v>
      </c>
      <c r="E82" s="113"/>
      <c r="F82" s="174">
        <f>SUM(F77:F81)</f>
        <v>1050</v>
      </c>
      <c r="G82" s="113"/>
      <c r="H82" s="117">
        <f t="shared" si="18"/>
        <v>768.5</v>
      </c>
      <c r="I82" s="113"/>
      <c r="J82" s="120">
        <f t="shared" si="19"/>
        <v>0.73190476190476195</v>
      </c>
      <c r="K82" s="113"/>
      <c r="L82" s="110">
        <f>SUM(L77:L81)</f>
        <v>27900</v>
      </c>
      <c r="M82" s="113"/>
      <c r="N82" s="174">
        <f>SUM(N77:N81)</f>
        <v>18900</v>
      </c>
      <c r="O82" s="113"/>
      <c r="P82" s="117">
        <f>SUM(L82-N82)</f>
        <v>9000</v>
      </c>
      <c r="Q82" s="112"/>
      <c r="R82" s="115">
        <f t="shared" si="20"/>
        <v>0.47619047619047616</v>
      </c>
      <c r="S82" s="59"/>
      <c r="T82" s="59"/>
    </row>
    <row r="83" spans="1:21" ht="15.75" x14ac:dyDescent="0.25">
      <c r="A83" s="59"/>
      <c r="B83" s="155"/>
      <c r="C83" s="59"/>
      <c r="D83" s="156"/>
      <c r="E83" s="119"/>
      <c r="F83" s="156"/>
      <c r="G83" s="119"/>
      <c r="H83" s="157"/>
      <c r="I83" s="119"/>
      <c r="J83" s="158"/>
      <c r="K83" s="119"/>
      <c r="L83" s="156"/>
      <c r="M83" s="119"/>
      <c r="N83" s="156"/>
      <c r="O83" s="119"/>
      <c r="P83" s="157"/>
      <c r="Q83" s="59"/>
      <c r="R83" s="59"/>
      <c r="S83" s="59"/>
      <c r="T83" s="59"/>
    </row>
    <row r="84" spans="1:21" ht="57.75" customHeight="1" x14ac:dyDescent="0.25">
      <c r="A84" s="59"/>
      <c r="B84" s="347" t="s">
        <v>133</v>
      </c>
      <c r="C84" s="348"/>
      <c r="D84" s="348"/>
      <c r="E84" s="348"/>
      <c r="F84" s="348"/>
      <c r="G84" s="348"/>
      <c r="H84" s="348"/>
      <c r="I84" s="348"/>
      <c r="J84" s="349"/>
      <c r="K84" s="226"/>
      <c r="L84" s="226"/>
      <c r="M84" s="226"/>
      <c r="N84" s="226"/>
      <c r="O84" s="226"/>
      <c r="P84" s="226"/>
      <c r="Q84" s="226"/>
      <c r="R84" s="227"/>
      <c r="S84" s="59"/>
      <c r="T84" s="59"/>
    </row>
    <row r="85" spans="1:21" x14ac:dyDescent="0.25">
      <c r="A85" s="59"/>
      <c r="B85" s="343" t="s">
        <v>113</v>
      </c>
      <c r="C85" s="332"/>
      <c r="D85" s="332"/>
      <c r="E85" s="332"/>
      <c r="F85" s="332"/>
      <c r="G85" s="332"/>
      <c r="H85" s="332"/>
      <c r="I85" s="332"/>
      <c r="J85" s="332"/>
      <c r="K85" s="332"/>
      <c r="L85" s="332"/>
      <c r="M85" s="332"/>
      <c r="N85" s="332"/>
      <c r="O85" s="332"/>
      <c r="P85" s="332"/>
      <c r="Q85" s="332"/>
      <c r="R85" s="332"/>
      <c r="S85" s="59"/>
      <c r="T85" s="59"/>
    </row>
    <row r="86" spans="1:21" x14ac:dyDescent="0.25">
      <c r="A86" s="59"/>
      <c r="B86" s="344" t="s">
        <v>134</v>
      </c>
      <c r="C86" s="345"/>
      <c r="D86" s="345"/>
      <c r="E86" s="345"/>
      <c r="F86" s="345"/>
      <c r="G86" s="345"/>
      <c r="H86" s="345"/>
      <c r="I86" s="345"/>
      <c r="J86" s="345"/>
      <c r="K86" s="345"/>
      <c r="L86" s="345"/>
      <c r="M86" s="345"/>
      <c r="N86" s="345"/>
      <c r="O86" s="345"/>
      <c r="P86" s="345"/>
      <c r="Q86" s="345"/>
      <c r="R86" s="346"/>
      <c r="S86" s="59"/>
      <c r="T86" s="59"/>
    </row>
    <row r="87" spans="1:21" x14ac:dyDescent="0.25">
      <c r="A87" s="59"/>
      <c r="B87" s="343" t="s">
        <v>113</v>
      </c>
      <c r="C87" s="332"/>
      <c r="D87" s="332"/>
      <c r="E87" s="332"/>
      <c r="F87" s="332"/>
      <c r="G87" s="332"/>
      <c r="H87" s="332"/>
      <c r="I87" s="332"/>
      <c r="J87" s="332"/>
      <c r="K87" s="332"/>
      <c r="L87" s="332"/>
      <c r="M87" s="332"/>
      <c r="N87" s="332"/>
      <c r="O87" s="332"/>
      <c r="P87" s="332"/>
      <c r="Q87" s="332"/>
      <c r="R87" s="332"/>
      <c r="S87" s="59"/>
      <c r="T87" s="59"/>
    </row>
    <row r="88" spans="1:21" ht="16.5" thickBot="1" x14ac:dyDescent="0.3">
      <c r="A88" s="59"/>
      <c r="B88" s="155"/>
      <c r="C88" s="59"/>
      <c r="D88" s="156"/>
      <c r="E88" s="119"/>
      <c r="F88" s="156"/>
      <c r="G88" s="119"/>
      <c r="H88" s="157"/>
      <c r="I88" s="119"/>
      <c r="J88" s="158"/>
      <c r="K88" s="119"/>
      <c r="L88" s="156"/>
      <c r="M88" s="119"/>
      <c r="N88" s="156"/>
      <c r="O88" s="119"/>
      <c r="P88" s="157"/>
      <c r="Q88" s="59"/>
      <c r="R88" s="59"/>
      <c r="S88" s="59"/>
      <c r="T88" s="59"/>
    </row>
    <row r="89" spans="1:21" ht="33" thickTop="1" thickBot="1" x14ac:dyDescent="0.3">
      <c r="A89" s="59"/>
      <c r="B89" s="175" t="s">
        <v>135</v>
      </c>
      <c r="C89" s="93"/>
      <c r="D89" s="327" t="s">
        <v>31</v>
      </c>
      <c r="E89" s="328"/>
      <c r="F89" s="328"/>
      <c r="G89" s="328"/>
      <c r="H89" s="328"/>
      <c r="I89" s="328"/>
      <c r="J89" s="329"/>
      <c r="L89" s="327" t="s">
        <v>115</v>
      </c>
      <c r="M89" s="328"/>
      <c r="N89" s="328"/>
      <c r="O89" s="328"/>
      <c r="P89" s="328"/>
      <c r="Q89" s="328"/>
      <c r="R89" s="329"/>
      <c r="S89" s="59"/>
      <c r="T89" s="59"/>
    </row>
    <row r="90" spans="1:21" ht="16.5" thickTop="1" x14ac:dyDescent="0.25">
      <c r="A90" s="59"/>
      <c r="B90" s="93"/>
      <c r="C90" s="93"/>
      <c r="D90" s="176" t="s">
        <v>123</v>
      </c>
      <c r="E90" s="93"/>
      <c r="F90" s="176" t="s">
        <v>118</v>
      </c>
      <c r="G90" s="93"/>
      <c r="H90" s="176" t="s">
        <v>119</v>
      </c>
      <c r="I90" s="93"/>
      <c r="J90" s="176" t="s">
        <v>120</v>
      </c>
      <c r="L90" s="176" t="s">
        <v>123</v>
      </c>
      <c r="N90" s="176" t="s">
        <v>118</v>
      </c>
      <c r="P90" s="176" t="s">
        <v>119</v>
      </c>
      <c r="R90" s="176" t="s">
        <v>120</v>
      </c>
      <c r="S90" s="59"/>
      <c r="T90" s="59"/>
    </row>
    <row r="91" spans="1:21" ht="15.75" x14ac:dyDescent="0.25">
      <c r="A91" s="59"/>
      <c r="B91" s="93"/>
      <c r="C91" s="93"/>
      <c r="D91" s="177" t="s">
        <v>33</v>
      </c>
      <c r="E91" s="93"/>
      <c r="F91" s="177" t="s">
        <v>34</v>
      </c>
      <c r="G91" s="93"/>
      <c r="H91" s="177" t="s">
        <v>122</v>
      </c>
      <c r="I91" s="93"/>
      <c r="J91" s="177" t="s">
        <v>122</v>
      </c>
      <c r="L91" s="177" t="str">
        <f>+D91</f>
        <v>2025-26</v>
      </c>
      <c r="N91" s="177" t="str">
        <f>+F91</f>
        <v>2024-25</v>
      </c>
      <c r="P91" s="177" t="s">
        <v>122</v>
      </c>
      <c r="R91" s="177" t="s">
        <v>122</v>
      </c>
      <c r="S91" s="59"/>
      <c r="T91" s="59"/>
    </row>
    <row r="92" spans="1:21" x14ac:dyDescent="0.25">
      <c r="A92" s="59"/>
      <c r="B92" s="100" t="s">
        <v>136</v>
      </c>
      <c r="C92" s="93"/>
      <c r="D92" s="108">
        <v>23.11</v>
      </c>
      <c r="E92" s="95"/>
      <c r="F92" s="96">
        <v>23.11</v>
      </c>
      <c r="G92" s="95"/>
      <c r="H92" s="168">
        <f>SUM(D92-F92)</f>
        <v>0</v>
      </c>
      <c r="I92" s="95"/>
      <c r="J92" s="235" t="str">
        <f>IF(H92=0," ",IF(F92=0,1,H92/F92))</f>
        <v xml:space="preserve"> </v>
      </c>
      <c r="K92" s="87"/>
      <c r="L92" s="178">
        <v>600975</v>
      </c>
      <c r="M92" s="87"/>
      <c r="N92" s="180">
        <v>595025</v>
      </c>
      <c r="O92" s="87"/>
      <c r="P92" s="179">
        <f>SUM(L92-N92)</f>
        <v>5950</v>
      </c>
      <c r="R92" s="118">
        <f t="shared" ref="R92:R94" si="21">IF(P92=0," ",IF(N92=0,1,P92/N92))</f>
        <v>9.9995798495861512E-3</v>
      </c>
      <c r="S92" s="59"/>
      <c r="T92" s="59"/>
      <c r="U92" s="181"/>
    </row>
    <row r="93" spans="1:21" x14ac:dyDescent="0.25">
      <c r="A93" s="59"/>
      <c r="B93" s="100" t="s">
        <v>137</v>
      </c>
      <c r="C93" s="93"/>
      <c r="D93" s="108">
        <v>0.04</v>
      </c>
      <c r="E93" s="95"/>
      <c r="F93" s="96">
        <v>0.04</v>
      </c>
      <c r="G93" s="95"/>
      <c r="H93" s="117">
        <f>SUM(D93-F93)</f>
        <v>0</v>
      </c>
      <c r="I93" s="95"/>
      <c r="J93" s="120" t="str">
        <f>IF(H93=0," ",IF(F93=0,1,H93/F93))</f>
        <v xml:space="preserve"> </v>
      </c>
      <c r="K93" s="87"/>
      <c r="L93" s="178">
        <v>1040</v>
      </c>
      <c r="M93" s="87"/>
      <c r="N93" s="180">
        <v>1030</v>
      </c>
      <c r="O93" s="87"/>
      <c r="P93" s="129">
        <f>SUM(L93-N93)</f>
        <v>10</v>
      </c>
      <c r="R93" s="118">
        <f t="shared" si="21"/>
        <v>9.7087378640776691E-3</v>
      </c>
      <c r="S93" s="59"/>
      <c r="T93" s="59"/>
      <c r="U93" s="181"/>
    </row>
    <row r="94" spans="1:21" x14ac:dyDescent="0.25">
      <c r="A94" s="59"/>
      <c r="B94" s="100" t="s">
        <v>138</v>
      </c>
      <c r="C94" s="93"/>
      <c r="D94" s="108">
        <v>5.5</v>
      </c>
      <c r="E94" s="95"/>
      <c r="F94" s="96">
        <v>5.5</v>
      </c>
      <c r="G94" s="95"/>
      <c r="H94" s="117">
        <f>SUM(D94-F94)</f>
        <v>0</v>
      </c>
      <c r="I94" s="95"/>
      <c r="J94" s="120" t="str">
        <f>IF(H94=0," ",IF(F94=0,1,H94/F94))</f>
        <v xml:space="preserve"> </v>
      </c>
      <c r="K94" s="87"/>
      <c r="L94" s="178">
        <v>143025</v>
      </c>
      <c r="M94" s="87"/>
      <c r="N94" s="180">
        <v>141610</v>
      </c>
      <c r="O94" s="87"/>
      <c r="P94" s="129">
        <f>SUM(L94-N94)</f>
        <v>1415</v>
      </c>
      <c r="R94" s="118">
        <f t="shared" si="21"/>
        <v>9.9922321869924443E-3</v>
      </c>
      <c r="S94" s="59"/>
      <c r="T94" s="59"/>
      <c r="U94" s="181"/>
    </row>
    <row r="95" spans="1:21" x14ac:dyDescent="0.25">
      <c r="A95" s="59"/>
      <c r="B95" s="59"/>
      <c r="C95" s="59"/>
      <c r="D95" s="59"/>
      <c r="E95" s="59"/>
      <c r="F95" s="59"/>
      <c r="G95" s="59"/>
      <c r="H95" s="119"/>
      <c r="I95" s="59"/>
      <c r="J95" s="59"/>
      <c r="K95" s="59"/>
      <c r="L95" s="59"/>
      <c r="M95" s="59"/>
      <c r="N95" s="59"/>
      <c r="O95" s="59"/>
      <c r="P95" s="59"/>
      <c r="Q95" s="59"/>
      <c r="R95" s="59"/>
      <c r="S95" s="59"/>
      <c r="T95" s="59"/>
    </row>
    <row r="96" spans="1:21" x14ac:dyDescent="0.25">
      <c r="A96" s="59"/>
      <c r="B96" s="59"/>
      <c r="C96" s="59"/>
      <c r="D96" s="59"/>
      <c r="E96" s="59"/>
      <c r="F96" s="59"/>
      <c r="G96" s="59"/>
      <c r="H96" s="119"/>
      <c r="I96" s="59"/>
      <c r="J96" s="59"/>
      <c r="K96" s="59"/>
      <c r="L96" s="59"/>
      <c r="M96" s="59"/>
      <c r="N96" s="59"/>
      <c r="O96" s="59"/>
      <c r="P96" s="59"/>
      <c r="Q96" s="59"/>
      <c r="R96" s="59"/>
      <c r="S96" s="59"/>
      <c r="T96" s="59"/>
    </row>
    <row r="97" spans="1:21" ht="34.5" customHeight="1" x14ac:dyDescent="0.25">
      <c r="A97" s="59"/>
      <c r="B97" s="333" t="s">
        <v>139</v>
      </c>
      <c r="C97" s="334"/>
      <c r="D97" s="334"/>
      <c r="E97" s="334"/>
      <c r="F97" s="334"/>
      <c r="G97" s="334"/>
      <c r="H97" s="334"/>
      <c r="I97" s="334"/>
      <c r="J97" s="335"/>
      <c r="K97" s="182"/>
      <c r="L97" s="182"/>
      <c r="M97" s="182"/>
      <c r="N97" s="182"/>
      <c r="O97" s="182"/>
      <c r="P97" s="182"/>
      <c r="Q97" s="182"/>
      <c r="R97" s="183"/>
      <c r="S97" s="59"/>
      <c r="T97" s="59"/>
    </row>
    <row r="98" spans="1:21" ht="15.75" customHeight="1" x14ac:dyDescent="0.25">
      <c r="A98" s="59"/>
      <c r="B98" s="184" t="s">
        <v>140</v>
      </c>
      <c r="C98" s="112"/>
      <c r="D98" s="112"/>
      <c r="E98" s="112"/>
      <c r="F98" s="112"/>
      <c r="G98" s="112"/>
      <c r="H98" s="113"/>
      <c r="I98" s="112"/>
      <c r="J98" s="116"/>
      <c r="K98" s="112"/>
      <c r="L98" s="112"/>
      <c r="M98" s="112"/>
      <c r="N98" s="112"/>
      <c r="O98" s="112"/>
      <c r="P98" s="112"/>
      <c r="Q98" s="112"/>
      <c r="R98" s="116"/>
      <c r="S98" s="59"/>
      <c r="T98" s="59"/>
    </row>
    <row r="99" spans="1:21" x14ac:dyDescent="0.25">
      <c r="A99" s="59"/>
      <c r="B99" s="132"/>
      <c r="C99" s="132"/>
      <c r="D99" s="132"/>
      <c r="E99" s="132"/>
      <c r="F99" s="132"/>
      <c r="G99" s="132"/>
      <c r="H99" s="132"/>
      <c r="I99" s="132"/>
      <c r="J99" s="132"/>
      <c r="K99" s="132"/>
      <c r="L99" s="132"/>
      <c r="M99" s="132"/>
      <c r="N99" s="132"/>
      <c r="O99" s="132"/>
      <c r="P99" s="132"/>
      <c r="Q99" s="132"/>
      <c r="R99" s="132"/>
      <c r="S99" s="59"/>
      <c r="T99" s="59"/>
    </row>
    <row r="100" spans="1:21" ht="15.75" thickBot="1" x14ac:dyDescent="0.3">
      <c r="A100" s="59"/>
      <c r="B100" s="133"/>
      <c r="C100" s="133"/>
      <c r="D100" s="133"/>
      <c r="E100" s="133"/>
      <c r="F100" s="133"/>
      <c r="G100" s="133"/>
      <c r="H100" s="133"/>
      <c r="I100" s="133"/>
      <c r="J100" s="133"/>
      <c r="K100" s="133"/>
      <c r="L100" s="133"/>
      <c r="M100" s="133"/>
      <c r="N100" s="133"/>
      <c r="O100" s="133"/>
      <c r="P100" s="133"/>
      <c r="Q100" s="133"/>
      <c r="R100" s="133"/>
      <c r="S100" s="59"/>
      <c r="T100" s="59"/>
    </row>
    <row r="101" spans="1:21" ht="17.25" thickTop="1" thickBot="1" x14ac:dyDescent="0.3">
      <c r="A101" s="59"/>
      <c r="B101" s="185" t="s">
        <v>141</v>
      </c>
      <c r="C101" s="109"/>
      <c r="D101" s="187" t="s">
        <v>31</v>
      </c>
      <c r="E101" s="188"/>
      <c r="F101" s="188"/>
      <c r="G101" s="188"/>
      <c r="H101" s="188"/>
      <c r="I101" s="188"/>
      <c r="J101" s="189"/>
      <c r="L101" s="187" t="s">
        <v>115</v>
      </c>
      <c r="M101" s="188"/>
      <c r="N101" s="188"/>
      <c r="O101" s="188"/>
      <c r="P101" s="188"/>
      <c r="Q101" s="188"/>
      <c r="R101" s="189"/>
      <c r="S101" s="59"/>
      <c r="T101" s="59"/>
    </row>
    <row r="102" spans="1:21" ht="16.5" thickTop="1" x14ac:dyDescent="0.25">
      <c r="A102" s="59"/>
      <c r="B102" s="190" t="s">
        <v>142</v>
      </c>
      <c r="C102" s="109"/>
      <c r="D102" s="191" t="s">
        <v>123</v>
      </c>
      <c r="E102" s="93"/>
      <c r="F102" s="191" t="s">
        <v>118</v>
      </c>
      <c r="G102" s="93"/>
      <c r="H102" s="191" t="s">
        <v>119</v>
      </c>
      <c r="I102" s="93"/>
      <c r="J102" s="191" t="s">
        <v>120</v>
      </c>
      <c r="L102" s="191" t="s">
        <v>123</v>
      </c>
      <c r="N102" s="191" t="s">
        <v>118</v>
      </c>
      <c r="P102" s="191" t="s">
        <v>119</v>
      </c>
      <c r="R102" s="191" t="s">
        <v>120</v>
      </c>
      <c r="S102" s="59"/>
      <c r="T102" s="59"/>
    </row>
    <row r="103" spans="1:21" ht="15.75" x14ac:dyDescent="0.25">
      <c r="A103" s="59"/>
      <c r="B103" s="109"/>
      <c r="C103" s="186"/>
      <c r="D103" s="192" t="s">
        <v>33</v>
      </c>
      <c r="E103" s="93"/>
      <c r="F103" s="192" t="s">
        <v>34</v>
      </c>
      <c r="G103" s="93"/>
      <c r="H103" s="192" t="s">
        <v>122</v>
      </c>
      <c r="I103" s="93"/>
      <c r="J103" s="192" t="s">
        <v>122</v>
      </c>
      <c r="L103" s="192" t="str">
        <f>+D103</f>
        <v>2025-26</v>
      </c>
      <c r="N103" s="192" t="str">
        <f>+F103</f>
        <v>2024-25</v>
      </c>
      <c r="P103" s="192" t="s">
        <v>122</v>
      </c>
      <c r="R103" s="192" t="s">
        <v>122</v>
      </c>
      <c r="S103" s="59"/>
      <c r="T103" s="59"/>
    </row>
    <row r="104" spans="1:21" x14ac:dyDescent="0.25">
      <c r="A104" s="59"/>
      <c r="B104" s="109"/>
      <c r="C104" s="109"/>
      <c r="D104" s="109"/>
      <c r="E104" s="109"/>
      <c r="F104" s="109"/>
      <c r="G104" s="109"/>
      <c r="H104" s="109"/>
      <c r="I104" s="109"/>
      <c r="J104" s="109"/>
      <c r="K104" s="186"/>
      <c r="L104" s="186"/>
      <c r="M104" s="186"/>
      <c r="N104" s="186"/>
      <c r="O104" s="186"/>
      <c r="P104" s="186"/>
      <c r="Q104" s="186"/>
      <c r="R104" s="186"/>
      <c r="S104" s="59"/>
      <c r="T104" s="59"/>
    </row>
    <row r="105" spans="1:21" ht="15.75" x14ac:dyDescent="0.25">
      <c r="A105" s="59"/>
      <c r="B105" s="124" t="s">
        <v>143</v>
      </c>
      <c r="C105" s="330"/>
      <c r="D105" s="331"/>
      <c r="E105" s="109"/>
      <c r="F105" s="109"/>
      <c r="G105" s="109"/>
      <c r="H105" s="109"/>
      <c r="I105" s="109"/>
      <c r="J105" s="109"/>
      <c r="K105" s="186"/>
      <c r="L105" s="186"/>
      <c r="M105" s="186"/>
      <c r="N105" s="186"/>
      <c r="O105" s="186"/>
      <c r="P105" s="186"/>
      <c r="Q105" s="186"/>
      <c r="R105" s="186"/>
      <c r="S105" s="59"/>
      <c r="T105" s="59"/>
    </row>
    <row r="106" spans="1:21" x14ac:dyDescent="0.25">
      <c r="A106" s="59"/>
      <c r="B106" s="93"/>
      <c r="C106" s="93"/>
      <c r="D106" s="93"/>
      <c r="E106" s="93"/>
      <c r="F106" s="93"/>
      <c r="G106" s="93"/>
      <c r="H106" s="95"/>
      <c r="I106" s="93"/>
      <c r="J106" s="93"/>
      <c r="S106" s="59"/>
      <c r="T106" s="59"/>
    </row>
    <row r="107" spans="1:21" ht="15.75" x14ac:dyDescent="0.25">
      <c r="A107" s="59"/>
      <c r="B107" s="94" t="s">
        <v>144</v>
      </c>
      <c r="C107" s="93"/>
      <c r="D107" s="93"/>
      <c r="E107" s="93"/>
      <c r="F107" s="93"/>
      <c r="G107" s="93"/>
      <c r="H107" s="93"/>
      <c r="I107" s="93"/>
      <c r="J107" s="93"/>
      <c r="S107" s="59"/>
      <c r="T107" s="59"/>
    </row>
    <row r="108" spans="1:21" ht="15.75" x14ac:dyDescent="0.25">
      <c r="A108" s="59"/>
      <c r="B108" s="232" t="s">
        <v>145</v>
      </c>
      <c r="C108" s="93"/>
      <c r="D108" s="107"/>
      <c r="E108" s="95"/>
      <c r="F108" s="107" t="s">
        <v>113</v>
      </c>
      <c r="G108" s="95"/>
      <c r="H108" s="105"/>
      <c r="I108" s="95"/>
      <c r="J108" s="106" t="str">
        <f t="shared" ref="J108:J117" si="22">IF(H108=0," ",IF(F108=0,1,H108/F108))</f>
        <v xml:space="preserve"> </v>
      </c>
      <c r="K108" s="87"/>
      <c r="L108" s="90"/>
      <c r="M108" s="87"/>
      <c r="N108" s="90"/>
      <c r="O108" s="87"/>
      <c r="P108" s="91"/>
      <c r="R108" s="193" t="str">
        <f t="shared" ref="R108:R117" si="23">IF(P108=0," ",IF(N108=0,1,P108/N108))</f>
        <v xml:space="preserve"> </v>
      </c>
      <c r="S108" s="59"/>
      <c r="T108" s="59"/>
    </row>
    <row r="109" spans="1:21" x14ac:dyDescent="0.25">
      <c r="A109" s="59"/>
      <c r="B109" s="104" t="s">
        <v>146</v>
      </c>
      <c r="C109" s="95"/>
      <c r="D109" s="97">
        <v>40.03</v>
      </c>
      <c r="E109" s="95"/>
      <c r="F109" s="96">
        <v>40.03</v>
      </c>
      <c r="G109" s="95"/>
      <c r="H109" s="114">
        <f t="shared" ref="H109:H117" si="24">SUM(D109-F109)</f>
        <v>0</v>
      </c>
      <c r="I109" s="95"/>
      <c r="J109" s="115" t="str">
        <f t="shared" si="22"/>
        <v xml:space="preserve"> </v>
      </c>
      <c r="K109" s="87"/>
      <c r="L109" s="89">
        <v>1052249</v>
      </c>
      <c r="M109" s="87"/>
      <c r="N109" s="88">
        <v>1052249</v>
      </c>
      <c r="O109" s="87"/>
      <c r="P109" s="150">
        <f t="shared" ref="P109:P117" si="25">SUM(L109-N109)</f>
        <v>0</v>
      </c>
      <c r="Q109" s="87"/>
      <c r="R109" s="151" t="str">
        <f t="shared" si="23"/>
        <v xml:space="preserve"> </v>
      </c>
      <c r="S109" s="59"/>
      <c r="T109" s="59"/>
      <c r="U109" s="181"/>
    </row>
    <row r="110" spans="1:21" x14ac:dyDescent="0.25">
      <c r="A110" s="59"/>
      <c r="B110" s="122" t="s">
        <v>97</v>
      </c>
      <c r="C110" s="95"/>
      <c r="D110" s="97">
        <v>100</v>
      </c>
      <c r="E110" s="95"/>
      <c r="F110" s="97">
        <v>100</v>
      </c>
      <c r="G110" s="95"/>
      <c r="H110" s="114">
        <f t="shared" si="24"/>
        <v>0</v>
      </c>
      <c r="I110" s="95"/>
      <c r="J110" s="120" t="str">
        <f t="shared" si="22"/>
        <v xml:space="preserve"> </v>
      </c>
      <c r="K110" s="87"/>
      <c r="L110" s="89">
        <v>40350</v>
      </c>
      <c r="M110" s="87"/>
      <c r="N110" s="88">
        <v>40350</v>
      </c>
      <c r="O110" s="87"/>
      <c r="P110" s="129">
        <f t="shared" si="25"/>
        <v>0</v>
      </c>
      <c r="Q110" s="87"/>
      <c r="R110" s="118" t="str">
        <f t="shared" si="23"/>
        <v xml:space="preserve"> </v>
      </c>
      <c r="S110" s="59"/>
      <c r="T110" s="59"/>
    </row>
    <row r="111" spans="1:21" hidden="1" x14ac:dyDescent="0.25">
      <c r="A111" s="59"/>
      <c r="B111" s="122"/>
      <c r="C111" s="95"/>
      <c r="D111" s="97"/>
      <c r="E111" s="95"/>
      <c r="F111" s="97"/>
      <c r="G111" s="95" t="s">
        <v>113</v>
      </c>
      <c r="H111" s="114">
        <f t="shared" si="24"/>
        <v>0</v>
      </c>
      <c r="I111" s="95"/>
      <c r="J111" s="120" t="str">
        <f t="shared" si="22"/>
        <v xml:space="preserve"> </v>
      </c>
      <c r="K111" s="87"/>
      <c r="L111" s="89"/>
      <c r="M111" s="87"/>
      <c r="N111" s="89"/>
      <c r="O111" s="87"/>
      <c r="P111" s="129">
        <f t="shared" si="25"/>
        <v>0</v>
      </c>
      <c r="Q111" s="87"/>
      <c r="R111" s="118" t="str">
        <f t="shared" si="23"/>
        <v xml:space="preserve"> </v>
      </c>
      <c r="S111" s="59"/>
      <c r="T111" s="59"/>
    </row>
    <row r="112" spans="1:21" hidden="1" x14ac:dyDescent="0.25">
      <c r="A112" s="59"/>
      <c r="B112" s="123"/>
      <c r="C112" s="95"/>
      <c r="D112" s="97"/>
      <c r="E112" s="95"/>
      <c r="F112" s="97"/>
      <c r="G112" s="95"/>
      <c r="H112" s="114">
        <f t="shared" si="24"/>
        <v>0</v>
      </c>
      <c r="I112" s="95"/>
      <c r="J112" s="120" t="str">
        <f t="shared" si="22"/>
        <v xml:space="preserve"> </v>
      </c>
      <c r="K112" s="87"/>
      <c r="L112" s="89"/>
      <c r="M112" s="87"/>
      <c r="N112" s="89"/>
      <c r="O112" s="87"/>
      <c r="P112" s="129">
        <f t="shared" si="25"/>
        <v>0</v>
      </c>
      <c r="Q112" s="87"/>
      <c r="R112" s="118" t="str">
        <f t="shared" si="23"/>
        <v xml:space="preserve"> </v>
      </c>
      <c r="S112" s="59"/>
      <c r="T112" s="59"/>
    </row>
    <row r="113" spans="1:20" hidden="1" x14ac:dyDescent="0.25">
      <c r="A113" s="59"/>
      <c r="B113" s="123"/>
      <c r="C113" s="95"/>
      <c r="D113" s="97"/>
      <c r="E113" s="95"/>
      <c r="F113" s="97"/>
      <c r="G113" s="95"/>
      <c r="H113" s="114">
        <f t="shared" si="24"/>
        <v>0</v>
      </c>
      <c r="I113" s="95"/>
      <c r="J113" s="120" t="str">
        <f t="shared" si="22"/>
        <v xml:space="preserve"> </v>
      </c>
      <c r="K113" s="87"/>
      <c r="L113" s="89"/>
      <c r="M113" s="87"/>
      <c r="N113" s="89"/>
      <c r="O113" s="87"/>
      <c r="P113" s="129">
        <f t="shared" si="25"/>
        <v>0</v>
      </c>
      <c r="Q113" s="87"/>
      <c r="R113" s="118" t="str">
        <f t="shared" si="23"/>
        <v xml:space="preserve"> </v>
      </c>
      <c r="S113" s="59"/>
      <c r="T113" s="59"/>
    </row>
    <row r="114" spans="1:20" hidden="1" x14ac:dyDescent="0.25">
      <c r="A114" s="59"/>
      <c r="B114" s="123"/>
      <c r="C114" s="95"/>
      <c r="D114" s="97"/>
      <c r="E114" s="95"/>
      <c r="F114" s="97"/>
      <c r="G114" s="95"/>
      <c r="H114" s="114">
        <f t="shared" si="24"/>
        <v>0</v>
      </c>
      <c r="I114" s="95"/>
      <c r="J114" s="120" t="str">
        <f t="shared" si="22"/>
        <v xml:space="preserve"> </v>
      </c>
      <c r="K114" s="87"/>
      <c r="L114" s="89"/>
      <c r="M114" s="87"/>
      <c r="N114" s="89"/>
      <c r="O114" s="87"/>
      <c r="P114" s="129">
        <f t="shared" si="25"/>
        <v>0</v>
      </c>
      <c r="Q114" s="87"/>
      <c r="R114" s="118" t="str">
        <f t="shared" si="23"/>
        <v xml:space="preserve"> </v>
      </c>
      <c r="S114" s="59"/>
      <c r="T114" s="59"/>
    </row>
    <row r="115" spans="1:20" hidden="1" x14ac:dyDescent="0.25">
      <c r="A115" s="59"/>
      <c r="B115" s="123"/>
      <c r="C115" s="95"/>
      <c r="D115" s="97"/>
      <c r="E115" s="95"/>
      <c r="F115" s="97"/>
      <c r="G115" s="95"/>
      <c r="H115" s="114">
        <f t="shared" si="24"/>
        <v>0</v>
      </c>
      <c r="I115" s="95"/>
      <c r="J115" s="120" t="str">
        <f t="shared" si="22"/>
        <v xml:space="preserve"> </v>
      </c>
      <c r="K115" s="87"/>
      <c r="L115" s="89"/>
      <c r="M115" s="87"/>
      <c r="N115" s="89"/>
      <c r="O115" s="87"/>
      <c r="P115" s="129">
        <f t="shared" si="25"/>
        <v>0</v>
      </c>
      <c r="Q115" s="87"/>
      <c r="R115" s="118" t="str">
        <f t="shared" si="23"/>
        <v xml:space="preserve"> </v>
      </c>
      <c r="S115" s="59"/>
      <c r="T115" s="59"/>
    </row>
    <row r="116" spans="1:20" x14ac:dyDescent="0.25">
      <c r="A116" s="59"/>
      <c r="B116" s="123"/>
      <c r="C116" s="95"/>
      <c r="D116" s="97"/>
      <c r="E116" s="95"/>
      <c r="F116" s="97"/>
      <c r="G116" s="95"/>
      <c r="H116" s="114">
        <f t="shared" si="24"/>
        <v>0</v>
      </c>
      <c r="I116" s="95"/>
      <c r="J116" s="120" t="str">
        <f t="shared" si="22"/>
        <v xml:space="preserve"> </v>
      </c>
      <c r="K116" s="87"/>
      <c r="L116" s="89"/>
      <c r="M116" s="87"/>
      <c r="N116" s="89"/>
      <c r="O116" s="87"/>
      <c r="P116" s="129">
        <f t="shared" si="25"/>
        <v>0</v>
      </c>
      <c r="Q116" s="87"/>
      <c r="R116" s="118" t="str">
        <f t="shared" si="23"/>
        <v xml:space="preserve"> </v>
      </c>
      <c r="S116" s="59"/>
      <c r="T116" s="59"/>
    </row>
    <row r="117" spans="1:20" ht="15.75" x14ac:dyDescent="0.25">
      <c r="A117" s="59"/>
      <c r="B117" s="173" t="s">
        <v>147</v>
      </c>
      <c r="C117" s="233"/>
      <c r="D117" s="234">
        <f>SUM(D108:D116)</f>
        <v>140.03</v>
      </c>
      <c r="E117" s="113"/>
      <c r="F117" s="114">
        <f>SUM(F108:F116)</f>
        <v>140.03</v>
      </c>
      <c r="G117" s="113"/>
      <c r="H117" s="114">
        <f t="shared" si="24"/>
        <v>0</v>
      </c>
      <c r="I117" s="113"/>
      <c r="J117" s="120" t="str">
        <f t="shared" si="22"/>
        <v xml:space="preserve"> </v>
      </c>
      <c r="K117" s="196"/>
      <c r="L117" s="195">
        <f>SUM(L108:L116)</f>
        <v>1092599</v>
      </c>
      <c r="M117" s="196"/>
      <c r="N117" s="150">
        <f>SUM(N108:N116)</f>
        <v>1092599</v>
      </c>
      <c r="O117" s="196"/>
      <c r="P117" s="129">
        <f t="shared" si="25"/>
        <v>0</v>
      </c>
      <c r="Q117" s="194"/>
      <c r="R117" s="118" t="str">
        <f t="shared" si="23"/>
        <v xml:space="preserve"> </v>
      </c>
      <c r="S117" s="59"/>
      <c r="T117" s="59"/>
    </row>
    <row r="118" spans="1:20" x14ac:dyDescent="0.25">
      <c r="A118" s="59"/>
      <c r="B118" s="59" t="s">
        <v>113</v>
      </c>
      <c r="C118" s="59"/>
      <c r="D118" s="59"/>
      <c r="E118" s="59"/>
      <c r="F118" s="59"/>
      <c r="G118" s="59"/>
      <c r="H118" s="119"/>
      <c r="I118" s="59"/>
      <c r="J118" s="59"/>
      <c r="K118" s="59"/>
      <c r="L118" s="59"/>
      <c r="M118" s="59"/>
      <c r="N118" s="59"/>
      <c r="O118" s="59"/>
      <c r="P118" s="59"/>
      <c r="Q118" s="59"/>
      <c r="R118" s="59"/>
      <c r="S118" s="59"/>
      <c r="T118" s="59"/>
    </row>
    <row r="119" spans="1:20" ht="31.5" customHeight="1" x14ac:dyDescent="0.25">
      <c r="A119" s="59"/>
      <c r="B119" s="336" t="s">
        <v>148</v>
      </c>
      <c r="C119" s="337"/>
      <c r="D119" s="337"/>
      <c r="E119" s="337"/>
      <c r="F119" s="337"/>
      <c r="G119" s="337"/>
      <c r="H119" s="337"/>
      <c r="I119" s="337"/>
      <c r="J119" s="338"/>
      <c r="K119" s="130"/>
      <c r="L119" s="130"/>
      <c r="M119" s="130"/>
      <c r="N119" s="130"/>
      <c r="O119" s="130"/>
      <c r="P119" s="130"/>
      <c r="Q119" s="130"/>
      <c r="R119" s="131"/>
      <c r="S119" s="59"/>
      <c r="T119" s="59"/>
    </row>
    <row r="120" spans="1:20" ht="15.75" customHeight="1" x14ac:dyDescent="0.25">
      <c r="A120" s="59"/>
      <c r="B120" s="339"/>
      <c r="C120" s="340"/>
      <c r="D120" s="340"/>
      <c r="E120" s="340"/>
      <c r="F120" s="340"/>
      <c r="G120" s="340"/>
      <c r="H120" s="340"/>
      <c r="I120" s="340"/>
      <c r="J120" s="341"/>
      <c r="K120" s="228"/>
      <c r="L120" s="228"/>
      <c r="M120" s="228"/>
      <c r="N120" s="228"/>
      <c r="O120" s="228"/>
      <c r="P120" s="228"/>
      <c r="Q120" s="228"/>
      <c r="R120" s="229"/>
      <c r="S120" s="59"/>
      <c r="T120" s="59"/>
    </row>
    <row r="121" spans="1:20" ht="20.25" customHeight="1" x14ac:dyDescent="0.25">
      <c r="A121" s="59"/>
      <c r="B121" s="339"/>
      <c r="C121" s="340"/>
      <c r="D121" s="340"/>
      <c r="E121" s="340"/>
      <c r="F121" s="340"/>
      <c r="G121" s="340"/>
      <c r="H121" s="340"/>
      <c r="I121" s="340"/>
      <c r="J121" s="341"/>
      <c r="K121" s="228"/>
      <c r="L121" s="228"/>
      <c r="M121" s="228"/>
      <c r="N121" s="228"/>
      <c r="O121" s="228"/>
      <c r="P121" s="228"/>
      <c r="Q121" s="228"/>
      <c r="R121" s="229"/>
      <c r="S121" s="59"/>
      <c r="T121" s="59"/>
    </row>
    <row r="122" spans="1:20" ht="19.5" customHeight="1" x14ac:dyDescent="0.25">
      <c r="A122" s="59"/>
      <c r="B122" s="339"/>
      <c r="C122" s="340"/>
      <c r="D122" s="340"/>
      <c r="E122" s="340"/>
      <c r="F122" s="340"/>
      <c r="G122" s="340"/>
      <c r="H122" s="340"/>
      <c r="I122" s="340"/>
      <c r="J122" s="341"/>
      <c r="K122" s="228"/>
      <c r="L122" s="228"/>
      <c r="M122" s="228"/>
      <c r="N122" s="228"/>
      <c r="O122" s="228"/>
      <c r="P122" s="228"/>
      <c r="Q122" s="228"/>
      <c r="R122" s="229"/>
      <c r="S122" s="59"/>
      <c r="T122" s="59"/>
    </row>
    <row r="123" spans="1:20" ht="17.25" customHeight="1" x14ac:dyDescent="0.25">
      <c r="A123" s="59"/>
      <c r="B123" s="184" t="s">
        <v>149</v>
      </c>
      <c r="C123" s="112"/>
      <c r="D123" s="112"/>
      <c r="E123" s="112"/>
      <c r="F123" s="112"/>
      <c r="G123" s="112"/>
      <c r="H123" s="113"/>
      <c r="I123" s="112"/>
      <c r="J123" s="116"/>
      <c r="K123" s="112"/>
      <c r="L123" s="112"/>
      <c r="M123" s="112"/>
      <c r="N123" s="112"/>
      <c r="O123" s="112"/>
      <c r="P123" s="112"/>
      <c r="Q123" s="112"/>
      <c r="R123" s="116"/>
      <c r="S123" s="59"/>
      <c r="T123" s="59"/>
    </row>
    <row r="124" spans="1:20" x14ac:dyDescent="0.25">
      <c r="A124" s="59"/>
      <c r="B124" s="332"/>
      <c r="C124" s="332"/>
      <c r="D124" s="332"/>
      <c r="E124" s="332"/>
      <c r="F124" s="332"/>
      <c r="G124" s="332"/>
      <c r="H124" s="332"/>
      <c r="I124" s="332"/>
      <c r="J124" s="332"/>
      <c r="K124" s="332"/>
      <c r="L124" s="332"/>
      <c r="M124" s="332"/>
      <c r="N124" s="332"/>
      <c r="O124" s="332"/>
      <c r="P124" s="332"/>
      <c r="Q124" s="332"/>
      <c r="R124" s="332"/>
      <c r="S124" s="59"/>
      <c r="T124" s="59"/>
    </row>
    <row r="125" spans="1:20" ht="15.75" thickBot="1" x14ac:dyDescent="0.3">
      <c r="A125" s="59"/>
      <c r="B125" s="160"/>
      <c r="C125" s="132"/>
      <c r="D125" s="160"/>
      <c r="E125" s="160"/>
      <c r="F125" s="160"/>
      <c r="G125" s="160"/>
      <c r="H125" s="160"/>
      <c r="I125" s="160"/>
      <c r="J125" s="160"/>
      <c r="K125" s="132"/>
      <c r="L125" s="160"/>
      <c r="M125" s="160"/>
      <c r="N125" s="160"/>
      <c r="O125" s="160"/>
      <c r="P125" s="160"/>
      <c r="Q125" s="160"/>
      <c r="R125" s="160"/>
      <c r="S125" s="59"/>
      <c r="T125" s="59"/>
    </row>
    <row r="126" spans="1:20" ht="17.25" thickTop="1" thickBot="1" x14ac:dyDescent="0.3">
      <c r="A126" s="59"/>
      <c r="B126" s="197" t="s">
        <v>150</v>
      </c>
      <c r="C126" s="109"/>
      <c r="D126" s="198" t="s">
        <v>31</v>
      </c>
      <c r="E126" s="199"/>
      <c r="F126" s="199"/>
      <c r="G126" s="199"/>
      <c r="H126" s="199"/>
      <c r="I126" s="199"/>
      <c r="J126" s="200"/>
      <c r="L126" s="198" t="s">
        <v>115</v>
      </c>
      <c r="M126" s="199"/>
      <c r="N126" s="199"/>
      <c r="O126" s="199"/>
      <c r="P126" s="199"/>
      <c r="Q126" s="199"/>
      <c r="R126" s="201"/>
      <c r="S126" s="59"/>
      <c r="T126" s="59"/>
    </row>
    <row r="127" spans="1:20" ht="16.5" thickTop="1" x14ac:dyDescent="0.25">
      <c r="A127" s="59"/>
      <c r="B127" s="202" t="s">
        <v>142</v>
      </c>
      <c r="C127" s="93"/>
      <c r="D127" s="203" t="s">
        <v>123</v>
      </c>
      <c r="E127" s="93"/>
      <c r="F127" s="203" t="s">
        <v>118</v>
      </c>
      <c r="G127" s="93"/>
      <c r="H127" s="203" t="s">
        <v>119</v>
      </c>
      <c r="I127" s="93"/>
      <c r="J127" s="203" t="s">
        <v>120</v>
      </c>
      <c r="L127" s="203" t="s">
        <v>123</v>
      </c>
      <c r="N127" s="203" t="s">
        <v>118</v>
      </c>
      <c r="P127" s="203" t="s">
        <v>119</v>
      </c>
      <c r="R127" s="204" t="s">
        <v>120</v>
      </c>
      <c r="S127" s="59"/>
      <c r="T127" s="59"/>
    </row>
    <row r="128" spans="1:20" ht="15.75" x14ac:dyDescent="0.25">
      <c r="A128" s="59"/>
      <c r="B128" s="230"/>
      <c r="C128" s="93"/>
      <c r="D128" s="205" t="str">
        <f>+D8</f>
        <v>2025-26</v>
      </c>
      <c r="E128" s="93"/>
      <c r="F128" s="205" t="str">
        <f>+F8</f>
        <v>2024-25</v>
      </c>
      <c r="G128" s="93"/>
      <c r="H128" s="205" t="s">
        <v>122</v>
      </c>
      <c r="I128" s="93"/>
      <c r="J128" s="205" t="s">
        <v>122</v>
      </c>
      <c r="L128" s="205" t="str">
        <f>+D128</f>
        <v>2025-26</v>
      </c>
      <c r="N128" s="205" t="str">
        <f>+F128</f>
        <v>2024-25</v>
      </c>
      <c r="P128" s="205" t="s">
        <v>122</v>
      </c>
      <c r="R128" s="206" t="s">
        <v>122</v>
      </c>
      <c r="S128" s="59"/>
      <c r="T128" s="59"/>
    </row>
    <row r="129" spans="1:20" x14ac:dyDescent="0.25">
      <c r="A129" s="59"/>
      <c r="B129" s="231" t="s">
        <v>151</v>
      </c>
      <c r="C129" s="93"/>
      <c r="D129" s="89">
        <v>35</v>
      </c>
      <c r="E129" s="95"/>
      <c r="F129" s="207">
        <v>35</v>
      </c>
      <c r="G129" s="95"/>
      <c r="H129" s="208">
        <f>SUM(D129-F129)</f>
        <v>0</v>
      </c>
      <c r="I129" s="95"/>
      <c r="J129" s="209">
        <v>0</v>
      </c>
      <c r="K129" s="87"/>
      <c r="L129" s="89">
        <f>D129*M129</f>
        <v>60830</v>
      </c>
      <c r="M129" s="210">
        <v>1738</v>
      </c>
      <c r="N129" s="207">
        <v>62370</v>
      </c>
      <c r="O129" s="210">
        <v>1782</v>
      </c>
      <c r="P129" s="208">
        <f>SUM(L129-N129)</f>
        <v>-1540</v>
      </c>
      <c r="R129" s="211">
        <f>IF(P129=0," ",IF(N129=0,1,P129/N129))</f>
        <v>-2.4691358024691357E-2</v>
      </c>
      <c r="S129" s="59"/>
      <c r="T129" s="59"/>
    </row>
    <row r="130" spans="1:20" x14ac:dyDescent="0.25">
      <c r="A130" s="59"/>
      <c r="B130" s="231" t="s">
        <v>152</v>
      </c>
      <c r="C130" s="93"/>
      <c r="D130" s="212">
        <v>0.03</v>
      </c>
      <c r="E130" s="93"/>
      <c r="F130" s="213">
        <v>0.03</v>
      </c>
      <c r="G130" s="93"/>
      <c r="H130" s="255">
        <v>0</v>
      </c>
      <c r="I130" s="93"/>
      <c r="J130" s="209">
        <v>0</v>
      </c>
      <c r="L130" s="149">
        <v>65000</v>
      </c>
      <c r="N130" s="214">
        <v>0</v>
      </c>
      <c r="P130" s="215">
        <f>SUM(L130-N130)</f>
        <v>65000</v>
      </c>
      <c r="R130" s="216"/>
      <c r="S130" s="59"/>
      <c r="T130" s="59"/>
    </row>
    <row r="131" spans="1:20" ht="30.75" customHeight="1" x14ac:dyDescent="0.25">
      <c r="A131" s="59"/>
      <c r="B131" s="317" t="s">
        <v>153</v>
      </c>
      <c r="C131" s="317"/>
      <c r="D131" s="317"/>
      <c r="E131" s="317"/>
      <c r="F131" s="317"/>
      <c r="G131" s="317"/>
      <c r="H131" s="317"/>
      <c r="I131" s="317"/>
      <c r="J131" s="317"/>
      <c r="K131" s="93"/>
      <c r="L131" s="93"/>
      <c r="M131" s="93"/>
      <c r="N131" s="93"/>
      <c r="O131" s="93"/>
      <c r="P131" s="93"/>
      <c r="Q131" s="93"/>
      <c r="R131" s="93"/>
      <c r="S131" s="59"/>
      <c r="T131" s="59"/>
    </row>
    <row r="132" spans="1:20" x14ac:dyDescent="0.25">
      <c r="A132" s="59"/>
      <c r="B132" s="111" t="s">
        <v>154</v>
      </c>
      <c r="C132" s="93"/>
      <c r="D132" s="93"/>
      <c r="E132" s="93"/>
      <c r="F132" s="93"/>
      <c r="G132" s="93"/>
      <c r="H132" s="95"/>
      <c r="I132" s="93"/>
      <c r="J132" s="93"/>
      <c r="K132" s="93"/>
      <c r="L132" s="93"/>
      <c r="M132" s="93"/>
      <c r="N132" s="93"/>
      <c r="O132" s="93"/>
      <c r="P132" s="93"/>
      <c r="Q132" s="93"/>
      <c r="R132" s="93"/>
      <c r="S132" s="59"/>
      <c r="T132" s="59"/>
    </row>
    <row r="133" spans="1:20" x14ac:dyDescent="0.25">
      <c r="A133" s="59"/>
      <c r="B133" s="59"/>
      <c r="C133" s="59"/>
      <c r="D133" s="59"/>
      <c r="E133" s="59"/>
      <c r="F133" s="59"/>
      <c r="G133" s="59"/>
      <c r="H133" s="119"/>
      <c r="I133" s="59"/>
      <c r="J133" s="59"/>
      <c r="K133" s="59"/>
      <c r="L133" s="59"/>
      <c r="M133" s="59"/>
      <c r="N133" s="59"/>
      <c r="O133" s="59"/>
      <c r="P133" s="59"/>
      <c r="Q133" s="59"/>
      <c r="R133" s="59"/>
      <c r="S133" s="59"/>
      <c r="T133" s="59"/>
    </row>
    <row r="134" spans="1:20" x14ac:dyDescent="0.25">
      <c r="A134" s="59"/>
      <c r="B134" s="59"/>
      <c r="C134" s="59"/>
      <c r="D134" s="59"/>
      <c r="E134" s="59"/>
      <c r="F134" s="59"/>
      <c r="G134" s="59"/>
      <c r="H134" s="119"/>
      <c r="I134" s="59"/>
      <c r="J134" s="59"/>
      <c r="K134" s="59"/>
      <c r="L134" s="59"/>
      <c r="M134" s="59"/>
      <c r="N134" s="59"/>
      <c r="O134" s="59"/>
      <c r="P134" s="59"/>
      <c r="Q134" s="59"/>
      <c r="R134" s="59"/>
      <c r="S134" s="59"/>
      <c r="T134" s="59"/>
    </row>
    <row r="135" spans="1:20" x14ac:dyDescent="0.25">
      <c r="A135" s="59"/>
      <c r="B135" s="59"/>
      <c r="C135" s="59"/>
      <c r="D135" s="59"/>
      <c r="E135" s="59"/>
      <c r="F135" s="59"/>
      <c r="G135" s="59"/>
      <c r="H135" s="119"/>
      <c r="I135" s="59"/>
      <c r="J135" s="59"/>
      <c r="K135" s="59"/>
      <c r="L135" s="59"/>
      <c r="M135" s="59"/>
      <c r="N135" s="59"/>
      <c r="O135" s="59"/>
      <c r="P135" s="59"/>
      <c r="Q135" s="59"/>
      <c r="R135" s="59"/>
      <c r="S135" s="59"/>
      <c r="T135" s="59"/>
    </row>
    <row r="136" spans="1:20" x14ac:dyDescent="0.25">
      <c r="H136" s="87"/>
    </row>
    <row r="137" spans="1:20" x14ac:dyDescent="0.25">
      <c r="H137" s="87"/>
    </row>
    <row r="138" spans="1:20" x14ac:dyDescent="0.25">
      <c r="H138" s="87"/>
    </row>
    <row r="139" spans="1:20" x14ac:dyDescent="0.25">
      <c r="H139" s="87"/>
    </row>
    <row r="140" spans="1:20" x14ac:dyDescent="0.25">
      <c r="H140" s="87"/>
    </row>
    <row r="141" spans="1:20" x14ac:dyDescent="0.25">
      <c r="H141" s="87"/>
    </row>
    <row r="142" spans="1:20" x14ac:dyDescent="0.25">
      <c r="H142" s="87"/>
    </row>
    <row r="143" spans="1:20" x14ac:dyDescent="0.25">
      <c r="H143" s="87"/>
    </row>
    <row r="144" spans="1:20" x14ac:dyDescent="0.25">
      <c r="H144" s="87"/>
    </row>
    <row r="145" spans="8:8" x14ac:dyDescent="0.25">
      <c r="H145" s="87"/>
    </row>
    <row r="146" spans="8:8" x14ac:dyDescent="0.25">
      <c r="H146" s="87"/>
    </row>
    <row r="147" spans="8:8" x14ac:dyDescent="0.25">
      <c r="H147" s="87"/>
    </row>
    <row r="148" spans="8:8" x14ac:dyDescent="0.25">
      <c r="H148" s="87"/>
    </row>
    <row r="149" spans="8:8" x14ac:dyDescent="0.25">
      <c r="H149" s="87"/>
    </row>
    <row r="150" spans="8:8" x14ac:dyDescent="0.25">
      <c r="H150" s="87"/>
    </row>
    <row r="151" spans="8:8" x14ac:dyDescent="0.25">
      <c r="H151" s="87"/>
    </row>
    <row r="152" spans="8:8" x14ac:dyDescent="0.25">
      <c r="H152" s="87"/>
    </row>
    <row r="153" spans="8:8" x14ac:dyDescent="0.25">
      <c r="H153" s="87"/>
    </row>
    <row r="154" spans="8:8" x14ac:dyDescent="0.25">
      <c r="H154" s="87"/>
    </row>
    <row r="155" spans="8:8" x14ac:dyDescent="0.25">
      <c r="H155" s="87"/>
    </row>
    <row r="156" spans="8:8" x14ac:dyDescent="0.25">
      <c r="H156" s="87"/>
    </row>
    <row r="157" spans="8:8" x14ac:dyDescent="0.25">
      <c r="H157" s="87"/>
    </row>
    <row r="158" spans="8:8" x14ac:dyDescent="0.25">
      <c r="H158" s="87"/>
    </row>
    <row r="159" spans="8:8" x14ac:dyDescent="0.25">
      <c r="H159" s="87"/>
    </row>
    <row r="160" spans="8:8" x14ac:dyDescent="0.25">
      <c r="H160" s="87"/>
    </row>
    <row r="161" spans="8:8" x14ac:dyDescent="0.25">
      <c r="H161" s="87"/>
    </row>
    <row r="162" spans="8:8" x14ac:dyDescent="0.25">
      <c r="H162" s="87"/>
    </row>
    <row r="163" spans="8:8" x14ac:dyDescent="0.25">
      <c r="H163" s="87"/>
    </row>
    <row r="164" spans="8:8" x14ac:dyDescent="0.25">
      <c r="H164" s="87"/>
    </row>
    <row r="165" spans="8:8" x14ac:dyDescent="0.25">
      <c r="H165" s="87"/>
    </row>
    <row r="166" spans="8:8" x14ac:dyDescent="0.25">
      <c r="H166" s="87"/>
    </row>
    <row r="167" spans="8:8" x14ac:dyDescent="0.25">
      <c r="H167" s="87"/>
    </row>
    <row r="168" spans="8:8" x14ac:dyDescent="0.25">
      <c r="H168" s="87"/>
    </row>
    <row r="169" spans="8:8" x14ac:dyDescent="0.25">
      <c r="H169" s="87"/>
    </row>
    <row r="170" spans="8:8" x14ac:dyDescent="0.25">
      <c r="H170" s="87"/>
    </row>
    <row r="171" spans="8:8" x14ac:dyDescent="0.25">
      <c r="H171" s="87"/>
    </row>
    <row r="172" spans="8:8" x14ac:dyDescent="0.25">
      <c r="H172" s="87"/>
    </row>
    <row r="173" spans="8:8" x14ac:dyDescent="0.25">
      <c r="H173" s="87"/>
    </row>
    <row r="174" spans="8:8" x14ac:dyDescent="0.25">
      <c r="H174" s="87"/>
    </row>
    <row r="175" spans="8:8" x14ac:dyDescent="0.25">
      <c r="H175" s="87"/>
    </row>
    <row r="176" spans="8:8" x14ac:dyDescent="0.25">
      <c r="H176" s="87"/>
    </row>
    <row r="177" spans="8:8" x14ac:dyDescent="0.25">
      <c r="H177" s="87"/>
    </row>
    <row r="178" spans="8:8" x14ac:dyDescent="0.25">
      <c r="H178" s="87"/>
    </row>
    <row r="179" spans="8:8" x14ac:dyDescent="0.25">
      <c r="H179" s="87"/>
    </row>
    <row r="180" spans="8:8" x14ac:dyDescent="0.25">
      <c r="H180" s="87"/>
    </row>
    <row r="181" spans="8:8" x14ac:dyDescent="0.25">
      <c r="H181" s="87"/>
    </row>
    <row r="182" spans="8:8" x14ac:dyDescent="0.25">
      <c r="H182" s="87"/>
    </row>
    <row r="183" spans="8:8" x14ac:dyDescent="0.25">
      <c r="H183" s="87"/>
    </row>
    <row r="184" spans="8:8" x14ac:dyDescent="0.25">
      <c r="H184" s="87"/>
    </row>
    <row r="185" spans="8:8" x14ac:dyDescent="0.25">
      <c r="H185" s="87"/>
    </row>
    <row r="186" spans="8:8" x14ac:dyDescent="0.25">
      <c r="H186" s="87"/>
    </row>
    <row r="187" spans="8:8" x14ac:dyDescent="0.25">
      <c r="H187" s="87"/>
    </row>
    <row r="188" spans="8:8" x14ac:dyDescent="0.25">
      <c r="H188" s="87"/>
    </row>
    <row r="189" spans="8:8" x14ac:dyDescent="0.25">
      <c r="H189" s="87"/>
    </row>
    <row r="190" spans="8:8" x14ac:dyDescent="0.25">
      <c r="H190" s="87"/>
    </row>
    <row r="191" spans="8:8" x14ac:dyDescent="0.25">
      <c r="H191" s="87"/>
    </row>
    <row r="192" spans="8:8" x14ac:dyDescent="0.25">
      <c r="H192" s="87"/>
    </row>
    <row r="193" spans="8:8" x14ac:dyDescent="0.25">
      <c r="H193" s="87"/>
    </row>
    <row r="194" spans="8:8" x14ac:dyDescent="0.25">
      <c r="H194" s="87"/>
    </row>
    <row r="195" spans="8:8" x14ac:dyDescent="0.25">
      <c r="H195" s="87"/>
    </row>
    <row r="196" spans="8:8" x14ac:dyDescent="0.25">
      <c r="H196" s="87"/>
    </row>
    <row r="197" spans="8:8" x14ac:dyDescent="0.25">
      <c r="H197" s="87"/>
    </row>
    <row r="198" spans="8:8" x14ac:dyDescent="0.25">
      <c r="H198" s="87"/>
    </row>
    <row r="199" spans="8:8" x14ac:dyDescent="0.25">
      <c r="H199" s="87"/>
    </row>
    <row r="200" spans="8:8" x14ac:dyDescent="0.25">
      <c r="H200" s="87"/>
    </row>
    <row r="201" spans="8:8" x14ac:dyDescent="0.25">
      <c r="H201" s="87"/>
    </row>
    <row r="202" spans="8:8" x14ac:dyDescent="0.25">
      <c r="H202" s="87"/>
    </row>
    <row r="203" spans="8:8" x14ac:dyDescent="0.25">
      <c r="H203" s="87"/>
    </row>
    <row r="204" spans="8:8" x14ac:dyDescent="0.25">
      <c r="H204" s="87"/>
    </row>
    <row r="205" spans="8:8" x14ac:dyDescent="0.25">
      <c r="H205" s="87"/>
    </row>
    <row r="206" spans="8:8" x14ac:dyDescent="0.25">
      <c r="H206" s="87"/>
    </row>
    <row r="207" spans="8:8" x14ac:dyDescent="0.25">
      <c r="H207" s="87"/>
    </row>
    <row r="208" spans="8:8" x14ac:dyDescent="0.25">
      <c r="H208" s="87"/>
    </row>
    <row r="209" spans="8:8" x14ac:dyDescent="0.25">
      <c r="H209" s="87"/>
    </row>
    <row r="210" spans="8:8" x14ac:dyDescent="0.25">
      <c r="H210" s="87"/>
    </row>
    <row r="211" spans="8:8" x14ac:dyDescent="0.25">
      <c r="H211" s="87"/>
    </row>
    <row r="212" spans="8:8" x14ac:dyDescent="0.25">
      <c r="H212" s="87"/>
    </row>
    <row r="213" spans="8:8" x14ac:dyDescent="0.25">
      <c r="H213" s="87"/>
    </row>
    <row r="214" spans="8:8" x14ac:dyDescent="0.25">
      <c r="H214" s="87"/>
    </row>
    <row r="215" spans="8:8" x14ac:dyDescent="0.25">
      <c r="H215" s="87"/>
    </row>
    <row r="216" spans="8:8" x14ac:dyDescent="0.25">
      <c r="H216" s="87"/>
    </row>
    <row r="217" spans="8:8" x14ac:dyDescent="0.25">
      <c r="H217" s="87"/>
    </row>
    <row r="218" spans="8:8" x14ac:dyDescent="0.25">
      <c r="H218" s="87"/>
    </row>
    <row r="219" spans="8:8" x14ac:dyDescent="0.25">
      <c r="H219" s="87"/>
    </row>
    <row r="220" spans="8:8" x14ac:dyDescent="0.25">
      <c r="H220" s="87"/>
    </row>
    <row r="221" spans="8:8" x14ac:dyDescent="0.25">
      <c r="H221" s="87"/>
    </row>
    <row r="222" spans="8:8" x14ac:dyDescent="0.25">
      <c r="H222" s="87"/>
    </row>
    <row r="223" spans="8:8" x14ac:dyDescent="0.25">
      <c r="H223" s="87"/>
    </row>
    <row r="224" spans="8:8" x14ac:dyDescent="0.25">
      <c r="H224" s="87"/>
    </row>
    <row r="225" spans="8:8" x14ac:dyDescent="0.25">
      <c r="H225" s="87"/>
    </row>
    <row r="226" spans="8:8" x14ac:dyDescent="0.25">
      <c r="H226" s="87"/>
    </row>
    <row r="227" spans="8:8" x14ac:dyDescent="0.25">
      <c r="H227" s="87"/>
    </row>
    <row r="228" spans="8:8" x14ac:dyDescent="0.25">
      <c r="H228" s="87"/>
    </row>
    <row r="229" spans="8:8" x14ac:dyDescent="0.25">
      <c r="H229" s="87"/>
    </row>
    <row r="230" spans="8:8" x14ac:dyDescent="0.25">
      <c r="H230" s="87"/>
    </row>
    <row r="231" spans="8:8" x14ac:dyDescent="0.25">
      <c r="H231" s="87"/>
    </row>
    <row r="232" spans="8:8" x14ac:dyDescent="0.25">
      <c r="H232" s="87"/>
    </row>
    <row r="233" spans="8:8" x14ac:dyDescent="0.25">
      <c r="H233" s="87"/>
    </row>
    <row r="234" spans="8:8" x14ac:dyDescent="0.25">
      <c r="H234" s="87"/>
    </row>
    <row r="235" spans="8:8" x14ac:dyDescent="0.25">
      <c r="H235" s="87"/>
    </row>
    <row r="236" spans="8:8" x14ac:dyDescent="0.25">
      <c r="H236" s="87"/>
    </row>
    <row r="237" spans="8:8" x14ac:dyDescent="0.25">
      <c r="H237" s="87"/>
    </row>
    <row r="238" spans="8:8" x14ac:dyDescent="0.25">
      <c r="H238" s="87"/>
    </row>
    <row r="239" spans="8:8" x14ac:dyDescent="0.25">
      <c r="H239" s="87"/>
    </row>
    <row r="240" spans="8:8" x14ac:dyDescent="0.25">
      <c r="H240" s="87"/>
    </row>
    <row r="241" spans="8:8" x14ac:dyDescent="0.25">
      <c r="H241" s="87"/>
    </row>
    <row r="242" spans="8:8" x14ac:dyDescent="0.25">
      <c r="H242" s="87"/>
    </row>
    <row r="243" spans="8:8" x14ac:dyDescent="0.25">
      <c r="H243" s="87"/>
    </row>
    <row r="244" spans="8:8" x14ac:dyDescent="0.25">
      <c r="H244" s="87"/>
    </row>
    <row r="245" spans="8:8" x14ac:dyDescent="0.25">
      <c r="H245" s="87"/>
    </row>
    <row r="246" spans="8:8" x14ac:dyDescent="0.25">
      <c r="H246" s="87"/>
    </row>
    <row r="247" spans="8:8" x14ac:dyDescent="0.25">
      <c r="H247" s="87"/>
    </row>
    <row r="248" spans="8:8" x14ac:dyDescent="0.25">
      <c r="H248" s="87"/>
    </row>
    <row r="249" spans="8:8" x14ac:dyDescent="0.25">
      <c r="H249" s="87"/>
    </row>
    <row r="250" spans="8:8" x14ac:dyDescent="0.25">
      <c r="H250" s="87"/>
    </row>
    <row r="251" spans="8:8" x14ac:dyDescent="0.25">
      <c r="H251" s="87"/>
    </row>
    <row r="252" spans="8:8" x14ac:dyDescent="0.25">
      <c r="H252" s="87"/>
    </row>
    <row r="253" spans="8:8" x14ac:dyDescent="0.25">
      <c r="H253" s="87"/>
    </row>
    <row r="254" spans="8:8" x14ac:dyDescent="0.25">
      <c r="H254" s="87"/>
    </row>
    <row r="255" spans="8:8" x14ac:dyDescent="0.25">
      <c r="H255" s="87"/>
    </row>
    <row r="256" spans="8:8" x14ac:dyDescent="0.25">
      <c r="H256" s="87"/>
    </row>
    <row r="257" spans="8:8" x14ac:dyDescent="0.25">
      <c r="H257" s="87"/>
    </row>
    <row r="258" spans="8:8" x14ac:dyDescent="0.25">
      <c r="H258" s="87"/>
    </row>
    <row r="259" spans="8:8" x14ac:dyDescent="0.25">
      <c r="H259" s="87"/>
    </row>
    <row r="260" spans="8:8" x14ac:dyDescent="0.25">
      <c r="H260" s="87"/>
    </row>
    <row r="261" spans="8:8" x14ac:dyDescent="0.25">
      <c r="H261" s="87"/>
    </row>
    <row r="262" spans="8:8" x14ac:dyDescent="0.25">
      <c r="H262" s="87"/>
    </row>
    <row r="263" spans="8:8" x14ac:dyDescent="0.25">
      <c r="H263" s="87"/>
    </row>
    <row r="264" spans="8:8" x14ac:dyDescent="0.25">
      <c r="H264" s="87"/>
    </row>
    <row r="265" spans="8:8" x14ac:dyDescent="0.25">
      <c r="H265" s="87"/>
    </row>
    <row r="266" spans="8:8" x14ac:dyDescent="0.25">
      <c r="H266" s="87"/>
    </row>
    <row r="267" spans="8:8" x14ac:dyDescent="0.25">
      <c r="H267" s="87"/>
    </row>
    <row r="268" spans="8:8" x14ac:dyDescent="0.25">
      <c r="H268" s="87"/>
    </row>
    <row r="269" spans="8:8" x14ac:dyDescent="0.25">
      <c r="H269" s="87"/>
    </row>
    <row r="270" spans="8:8" x14ac:dyDescent="0.25">
      <c r="H270" s="87"/>
    </row>
    <row r="271" spans="8:8" x14ac:dyDescent="0.25">
      <c r="H271" s="87"/>
    </row>
    <row r="272" spans="8:8" x14ac:dyDescent="0.25">
      <c r="H272" s="87"/>
    </row>
    <row r="273" spans="8:8" x14ac:dyDescent="0.25">
      <c r="H273" s="87"/>
    </row>
    <row r="274" spans="8:8" x14ac:dyDescent="0.25">
      <c r="H274" s="87"/>
    </row>
    <row r="275" spans="8:8" x14ac:dyDescent="0.25">
      <c r="H275" s="87"/>
    </row>
    <row r="276" spans="8:8" x14ac:dyDescent="0.25">
      <c r="H276" s="87"/>
    </row>
    <row r="277" spans="8:8" x14ac:dyDescent="0.25">
      <c r="H277" s="87"/>
    </row>
    <row r="278" spans="8:8" x14ac:dyDescent="0.25">
      <c r="H278" s="87"/>
    </row>
    <row r="279" spans="8:8" x14ac:dyDescent="0.25">
      <c r="H279" s="87"/>
    </row>
    <row r="280" spans="8:8" x14ac:dyDescent="0.25">
      <c r="H280" s="87"/>
    </row>
    <row r="281" spans="8:8" x14ac:dyDescent="0.25">
      <c r="H281" s="87"/>
    </row>
    <row r="282" spans="8:8" x14ac:dyDescent="0.25">
      <c r="H282" s="87"/>
    </row>
    <row r="283" spans="8:8" x14ac:dyDescent="0.25">
      <c r="H283" s="87"/>
    </row>
  </sheetData>
  <mergeCells count="14">
    <mergeCell ref="M4:R4"/>
    <mergeCell ref="B85:R85"/>
    <mergeCell ref="B86:R86"/>
    <mergeCell ref="B87:R87"/>
    <mergeCell ref="B84:J84"/>
    <mergeCell ref="B131:J131"/>
    <mergeCell ref="B69:J70"/>
    <mergeCell ref="B71:J71"/>
    <mergeCell ref="D89:J89"/>
    <mergeCell ref="L89:R89"/>
    <mergeCell ref="C105:D105"/>
    <mergeCell ref="B124:R124"/>
    <mergeCell ref="B97:J97"/>
    <mergeCell ref="B119:J122"/>
  </mergeCells>
  <pageMargins left="0.45" right="0.2" top="0.75" bottom="0.5" header="0.3" footer="0.3"/>
  <pageSetup scale="63" fitToHeight="0" orientation="landscape" r:id="rId1"/>
  <headerFooter>
    <oddFooter>&amp;CCourse and Other Fees&amp;RPage &amp;P of &amp;N</oddFooter>
  </headerFooter>
  <rowBreaks count="2" manualBreakCount="2">
    <brk id="34" max="19" man="1"/>
    <brk id="124" max="19" man="1"/>
  </rowBreaks>
  <ignoredErrors>
    <ignoredError sqref="D79:D82 F82" unlocked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D19BF5-BB7A-405D-95CD-D916889CC38E}">
  <sheetPr>
    <pageSetUpPr fitToPage="1"/>
  </sheetPr>
  <dimension ref="A1:AD56"/>
  <sheetViews>
    <sheetView topLeftCell="A14" workbookViewId="0">
      <selection activeCell="I28" sqref="I28"/>
    </sheetView>
  </sheetViews>
  <sheetFormatPr defaultRowHeight="15" x14ac:dyDescent="0.25"/>
  <cols>
    <col min="1" max="1" width="2.85546875" customWidth="1"/>
    <col min="2" max="2" width="49.85546875" customWidth="1"/>
    <col min="3" max="3" width="19.140625" customWidth="1"/>
    <col min="4" max="4" width="29.28515625" style="3" customWidth="1"/>
    <col min="5" max="5" width="29" customWidth="1"/>
    <col min="6" max="6" width="2.85546875" customWidth="1"/>
    <col min="7" max="7" width="12.140625" bestFit="1" customWidth="1"/>
    <col min="8" max="8" width="11" customWidth="1"/>
    <col min="9" max="9" width="15.42578125" customWidth="1"/>
  </cols>
  <sheetData>
    <row r="1" spans="1:30" ht="57.75" customHeight="1" x14ac:dyDescent="0.25">
      <c r="A1" s="299"/>
      <c r="B1" s="300"/>
      <c r="C1" s="300"/>
      <c r="D1" s="300"/>
      <c r="E1" s="300"/>
      <c r="F1" s="301"/>
      <c r="G1" s="55"/>
      <c r="H1" s="55"/>
      <c r="I1" s="55"/>
      <c r="J1" s="55"/>
      <c r="K1" s="55"/>
      <c r="L1" s="55"/>
      <c r="M1" s="55"/>
      <c r="N1" s="55"/>
      <c r="O1" s="55"/>
      <c r="P1" s="55"/>
      <c r="Q1" s="55"/>
      <c r="R1" s="55"/>
      <c r="S1" s="55"/>
      <c r="T1" s="55"/>
      <c r="U1" s="55"/>
      <c r="V1" s="55"/>
      <c r="W1" s="55"/>
      <c r="X1" s="55"/>
      <c r="Y1" s="55"/>
      <c r="Z1" s="55"/>
      <c r="AA1" s="55"/>
      <c r="AB1" s="55"/>
      <c r="AC1" s="55"/>
      <c r="AD1" s="56"/>
    </row>
    <row r="2" spans="1:30" ht="29.25" customHeight="1" x14ac:dyDescent="0.35">
      <c r="A2" s="360" t="s">
        <v>155</v>
      </c>
      <c r="B2" s="361"/>
      <c r="C2" s="361"/>
      <c r="D2" s="361"/>
      <c r="E2" s="361"/>
      <c r="F2" s="362"/>
      <c r="G2" s="57"/>
      <c r="H2" s="57"/>
      <c r="I2" s="57"/>
      <c r="J2" s="57"/>
      <c r="K2" s="57"/>
      <c r="L2" s="57"/>
      <c r="M2" s="57"/>
      <c r="N2" s="57"/>
      <c r="O2" s="57"/>
      <c r="P2" s="57"/>
      <c r="Q2" s="57"/>
      <c r="R2" s="57"/>
      <c r="S2" s="57"/>
      <c r="T2" s="57"/>
      <c r="U2" s="57"/>
      <c r="V2" s="57"/>
      <c r="W2" s="57"/>
      <c r="X2" s="57"/>
      <c r="Y2" s="57"/>
      <c r="Z2" s="57"/>
      <c r="AA2" s="57"/>
      <c r="AB2" s="57"/>
      <c r="AC2" s="57"/>
      <c r="AD2" s="58"/>
    </row>
    <row r="3" spans="1:30" ht="23.25" customHeight="1" thickBot="1" x14ac:dyDescent="0.3">
      <c r="A3" s="363" t="s">
        <v>4</v>
      </c>
      <c r="B3" s="364"/>
      <c r="C3" s="364"/>
      <c r="D3" s="364"/>
      <c r="E3" s="364"/>
      <c r="F3" s="365"/>
      <c r="G3" s="55"/>
      <c r="H3" s="55"/>
      <c r="I3" s="55"/>
      <c r="J3" s="55"/>
      <c r="K3" s="55"/>
      <c r="L3" s="55"/>
      <c r="M3" s="55"/>
      <c r="N3" s="55"/>
      <c r="O3" s="55"/>
      <c r="P3" s="55"/>
      <c r="Q3" s="55"/>
      <c r="R3" s="55"/>
      <c r="S3" s="55"/>
      <c r="T3" s="55"/>
      <c r="U3" s="55"/>
      <c r="V3" s="55"/>
      <c r="W3" s="55"/>
      <c r="X3" s="55"/>
      <c r="Y3" s="55"/>
      <c r="Z3" s="55"/>
      <c r="AA3" s="55"/>
      <c r="AB3" s="55"/>
      <c r="AC3" s="55"/>
      <c r="AD3" s="58"/>
    </row>
    <row r="4" spans="1:30" x14ac:dyDescent="0.25">
      <c r="A4" s="59"/>
      <c r="B4" s="59"/>
      <c r="C4" s="59"/>
      <c r="D4" s="60"/>
      <c r="E4" s="59"/>
      <c r="F4" s="59"/>
    </row>
    <row r="5" spans="1:30" x14ac:dyDescent="0.25">
      <c r="A5" s="59"/>
      <c r="B5" s="350" t="s">
        <v>156</v>
      </c>
      <c r="C5" s="351"/>
      <c r="D5" s="351"/>
      <c r="E5" s="352"/>
      <c r="F5" s="59"/>
    </row>
    <row r="6" spans="1:30" ht="15.75" x14ac:dyDescent="0.25">
      <c r="A6" s="59"/>
      <c r="B6" s="12"/>
      <c r="C6" s="13" t="s">
        <v>157</v>
      </c>
      <c r="D6" s="14"/>
      <c r="E6" s="15"/>
      <c r="F6" s="59"/>
    </row>
    <row r="7" spans="1:30" ht="15.75" x14ac:dyDescent="0.25">
      <c r="A7" s="59"/>
      <c r="B7" s="16"/>
      <c r="C7" s="17" t="s">
        <v>158</v>
      </c>
      <c r="D7" s="14"/>
      <c r="E7" s="15"/>
      <c r="F7" s="59"/>
    </row>
    <row r="8" spans="1:30" ht="15.75" x14ac:dyDescent="0.25">
      <c r="A8" s="59"/>
      <c r="B8" s="18" t="s">
        <v>159</v>
      </c>
      <c r="C8" s="19" t="s">
        <v>160</v>
      </c>
      <c r="D8" s="20"/>
      <c r="E8" s="21"/>
      <c r="F8" s="59"/>
    </row>
    <row r="9" spans="1:30" ht="15.75" x14ac:dyDescent="0.25">
      <c r="A9" s="59"/>
      <c r="B9" s="18" t="s">
        <v>161</v>
      </c>
      <c r="C9" s="264" t="s">
        <v>162</v>
      </c>
      <c r="D9" s="20"/>
      <c r="E9" s="21"/>
      <c r="F9" s="59"/>
    </row>
    <row r="10" spans="1:30" ht="15.75" x14ac:dyDescent="0.25">
      <c r="A10" s="59"/>
      <c r="B10" s="18"/>
      <c r="C10" s="22"/>
      <c r="D10" s="20"/>
      <c r="E10" s="21"/>
      <c r="F10" s="59"/>
    </row>
    <row r="11" spans="1:30" ht="15.75" x14ac:dyDescent="0.25">
      <c r="A11" s="59"/>
      <c r="B11" s="18" t="s">
        <v>163</v>
      </c>
      <c r="C11" s="19" t="s">
        <v>164</v>
      </c>
      <c r="D11" s="20"/>
      <c r="E11" s="21"/>
      <c r="F11" s="59"/>
    </row>
    <row r="12" spans="1:30" ht="15.75" x14ac:dyDescent="0.25">
      <c r="A12" s="59"/>
      <c r="B12" s="18" t="s">
        <v>165</v>
      </c>
      <c r="C12" s="23" t="s">
        <v>166</v>
      </c>
      <c r="D12" s="24"/>
      <c r="E12" s="25"/>
      <c r="F12" s="59"/>
    </row>
    <row r="13" spans="1:30" ht="15.75" x14ac:dyDescent="0.25">
      <c r="A13" s="59"/>
      <c r="B13" s="18"/>
      <c r="C13" s="26"/>
      <c r="D13" s="27"/>
      <c r="E13" s="25"/>
      <c r="F13" s="59"/>
    </row>
    <row r="14" spans="1:30" ht="15.75" x14ac:dyDescent="0.25">
      <c r="A14" s="59"/>
      <c r="B14" s="18" t="s">
        <v>167</v>
      </c>
      <c r="C14" s="19" t="s">
        <v>168</v>
      </c>
      <c r="D14" s="20"/>
      <c r="E14" s="21"/>
      <c r="F14" s="59"/>
    </row>
    <row r="15" spans="1:30" ht="15.75" x14ac:dyDescent="0.25">
      <c r="A15" s="59"/>
      <c r="B15" s="28"/>
      <c r="C15" s="29"/>
      <c r="D15" s="20"/>
      <c r="E15" s="21"/>
      <c r="F15" s="59"/>
    </row>
    <row r="16" spans="1:30" ht="52.5" customHeight="1" x14ac:dyDescent="0.25">
      <c r="A16" s="59"/>
      <c r="B16" s="30" t="s">
        <v>169</v>
      </c>
      <c r="C16" s="31" t="s">
        <v>170</v>
      </c>
      <c r="D16" s="32" t="s">
        <v>171</v>
      </c>
      <c r="E16" s="261" t="s">
        <v>172</v>
      </c>
      <c r="F16" s="59"/>
    </row>
    <row r="17" spans="1:10" ht="31.5" x14ac:dyDescent="0.25">
      <c r="A17" s="59"/>
      <c r="B17" s="33" t="s">
        <v>173</v>
      </c>
      <c r="C17" s="31" t="s">
        <v>174</v>
      </c>
      <c r="D17" s="34"/>
      <c r="E17" s="35" t="s">
        <v>175</v>
      </c>
      <c r="F17" s="59"/>
    </row>
    <row r="18" spans="1:10" ht="15.75" x14ac:dyDescent="0.25">
      <c r="A18" s="59"/>
      <c r="B18" s="61"/>
      <c r="C18" s="62"/>
      <c r="D18" s="63"/>
      <c r="E18" s="63"/>
      <c r="F18" s="59"/>
    </row>
    <row r="19" spans="1:10" ht="13.35" customHeight="1" x14ac:dyDescent="0.25">
      <c r="A19" s="59"/>
      <c r="B19" s="353" t="s">
        <v>176</v>
      </c>
      <c r="C19" s="354"/>
      <c r="D19" s="354"/>
      <c r="E19" s="355"/>
      <c r="F19" s="59"/>
    </row>
    <row r="20" spans="1:10" ht="15.75" x14ac:dyDescent="0.25">
      <c r="A20" s="59"/>
      <c r="B20" s="12"/>
      <c r="C20" s="13" t="s">
        <v>157</v>
      </c>
      <c r="D20" s="14"/>
      <c r="E20" s="15"/>
      <c r="F20" s="59"/>
    </row>
    <row r="21" spans="1:10" ht="15.75" x14ac:dyDescent="0.25">
      <c r="A21" s="59"/>
      <c r="B21" s="12"/>
      <c r="C21" s="13" t="s">
        <v>158</v>
      </c>
      <c r="D21" s="27"/>
      <c r="E21" s="36"/>
      <c r="F21" s="59"/>
    </row>
    <row r="22" spans="1:10" ht="15.75" x14ac:dyDescent="0.25">
      <c r="A22" s="59"/>
      <c r="B22" s="37" t="s">
        <v>177</v>
      </c>
      <c r="C22" s="38" t="s">
        <v>178</v>
      </c>
      <c r="D22" s="27"/>
      <c r="E22" s="36"/>
      <c r="F22" s="59"/>
    </row>
    <row r="23" spans="1:10" ht="15.75" x14ac:dyDescent="0.25">
      <c r="A23" s="59"/>
      <c r="B23" s="39" t="s">
        <v>179</v>
      </c>
      <c r="C23" s="40" t="s">
        <v>180</v>
      </c>
      <c r="D23" s="27"/>
      <c r="E23" s="36"/>
      <c r="F23" s="59"/>
    </row>
    <row r="24" spans="1:10" ht="15.75" x14ac:dyDescent="0.25">
      <c r="A24" s="59"/>
      <c r="B24" s="41" t="s">
        <v>181</v>
      </c>
      <c r="C24" s="265" t="s">
        <v>182</v>
      </c>
      <c r="D24" s="27"/>
      <c r="E24" s="36"/>
      <c r="F24" s="59"/>
    </row>
    <row r="25" spans="1:10" ht="15.75" x14ac:dyDescent="0.25">
      <c r="A25" s="59"/>
      <c r="B25" s="61"/>
      <c r="C25" s="63"/>
      <c r="D25" s="59"/>
      <c r="E25" s="59"/>
      <c r="F25" s="59"/>
    </row>
    <row r="26" spans="1:10" ht="13.35" customHeight="1" x14ac:dyDescent="0.25">
      <c r="A26" s="59"/>
      <c r="B26" s="353" t="s">
        <v>183</v>
      </c>
      <c r="C26" s="354"/>
      <c r="D26" s="356"/>
      <c r="E26" s="357"/>
      <c r="F26" s="59"/>
    </row>
    <row r="27" spans="1:10" ht="15.75" x14ac:dyDescent="0.25">
      <c r="A27" s="59"/>
      <c r="B27" s="12"/>
      <c r="C27" s="13" t="s">
        <v>157</v>
      </c>
      <c r="D27" s="42"/>
      <c r="E27" s="43"/>
      <c r="F27" s="59"/>
    </row>
    <row r="28" spans="1:10" ht="15.75" x14ac:dyDescent="0.25">
      <c r="A28" s="59"/>
      <c r="B28" s="12"/>
      <c r="C28" s="17" t="s">
        <v>158</v>
      </c>
      <c r="D28" s="44"/>
      <c r="E28" s="36"/>
      <c r="F28" s="59"/>
    </row>
    <row r="29" spans="1:10" ht="15.75" x14ac:dyDescent="0.25">
      <c r="A29" s="59"/>
      <c r="B29" s="45" t="s">
        <v>184</v>
      </c>
      <c r="C29" s="295">
        <v>648</v>
      </c>
      <c r="D29" s="44"/>
      <c r="E29" s="36"/>
      <c r="F29" s="59"/>
      <c r="H29" s="258"/>
      <c r="I29" s="5"/>
    </row>
    <row r="30" spans="1:10" ht="15.75" x14ac:dyDescent="0.25">
      <c r="A30" s="59"/>
      <c r="B30" s="45" t="s">
        <v>185</v>
      </c>
      <c r="C30" s="295">
        <v>436</v>
      </c>
      <c r="D30" s="44"/>
      <c r="E30" s="36"/>
      <c r="F30" s="59"/>
      <c r="H30" s="258"/>
      <c r="I30" s="5"/>
      <c r="J30" s="5"/>
    </row>
    <row r="31" spans="1:10" ht="15.75" x14ac:dyDescent="0.25">
      <c r="A31" s="59"/>
      <c r="B31" s="46" t="s">
        <v>186</v>
      </c>
      <c r="C31" s="295">
        <v>225</v>
      </c>
      <c r="D31" s="44"/>
      <c r="E31" s="36"/>
      <c r="F31" s="59"/>
      <c r="H31" s="5"/>
      <c r="I31" s="5"/>
      <c r="J31" s="5"/>
    </row>
    <row r="32" spans="1:10" ht="15.75" x14ac:dyDescent="0.25">
      <c r="A32" s="59"/>
      <c r="B32" s="41" t="s">
        <v>187</v>
      </c>
      <c r="C32" s="295">
        <v>93</v>
      </c>
      <c r="D32" s="47"/>
      <c r="E32" s="48"/>
      <c r="F32" s="59"/>
      <c r="I32" s="5"/>
    </row>
    <row r="33" spans="1:6" x14ac:dyDescent="0.25">
      <c r="A33" s="59"/>
      <c r="B33" s="59"/>
      <c r="C33" s="59"/>
      <c r="D33" s="59"/>
      <c r="E33" s="59"/>
      <c r="F33" s="59"/>
    </row>
    <row r="34" spans="1:6" ht="13.35" customHeight="1" x14ac:dyDescent="0.25">
      <c r="A34" s="59"/>
      <c r="B34" s="358" t="s">
        <v>188</v>
      </c>
      <c r="C34" s="359"/>
      <c r="D34" s="359"/>
      <c r="E34" s="359"/>
      <c r="F34" s="59"/>
    </row>
    <row r="35" spans="1:6" ht="15.75" x14ac:dyDescent="0.25">
      <c r="A35" s="59"/>
      <c r="B35" s="49" t="s">
        <v>189</v>
      </c>
      <c r="C35" s="266">
        <v>825</v>
      </c>
      <c r="D35" s="259" t="s">
        <v>190</v>
      </c>
      <c r="E35" s="27"/>
      <c r="F35" s="59"/>
    </row>
    <row r="36" spans="1:6" ht="15.75" x14ac:dyDescent="0.25">
      <c r="A36" s="59"/>
      <c r="B36" s="49" t="s">
        <v>191</v>
      </c>
      <c r="C36" s="262">
        <v>105</v>
      </c>
      <c r="D36" s="50"/>
      <c r="E36" s="27"/>
      <c r="F36" s="59"/>
    </row>
    <row r="37" spans="1:6" ht="15.75" x14ac:dyDescent="0.25">
      <c r="A37" s="59"/>
      <c r="B37" s="51" t="s">
        <v>192</v>
      </c>
      <c r="C37" s="263">
        <v>15.75</v>
      </c>
      <c r="D37" s="50"/>
      <c r="E37" s="27"/>
      <c r="F37" s="59"/>
    </row>
    <row r="38" spans="1:6" ht="15.75" x14ac:dyDescent="0.25">
      <c r="A38" s="64"/>
      <c r="B38" s="260" t="s">
        <v>193</v>
      </c>
      <c r="C38" s="52"/>
      <c r="D38" s="53"/>
      <c r="E38" s="54" t="s">
        <v>194</v>
      </c>
      <c r="F38" s="59"/>
    </row>
    <row r="39" spans="1:6" x14ac:dyDescent="0.25">
      <c r="A39" s="59"/>
      <c r="B39" s="59"/>
      <c r="C39" s="59"/>
      <c r="D39" s="60"/>
      <c r="E39" s="59"/>
      <c r="F39" s="59"/>
    </row>
    <row r="40" spans="1:6" x14ac:dyDescent="0.25">
      <c r="A40" s="59"/>
      <c r="B40" s="59"/>
      <c r="C40" s="59"/>
      <c r="D40" s="60"/>
      <c r="E40" s="247" t="s">
        <v>195</v>
      </c>
      <c r="F40" s="59"/>
    </row>
    <row r="41" spans="1:6" x14ac:dyDescent="0.25">
      <c r="A41" s="59"/>
      <c r="B41" s="250" t="s">
        <v>196</v>
      </c>
      <c r="C41" s="59"/>
      <c r="D41" s="59"/>
      <c r="E41" s="68" t="s">
        <v>197</v>
      </c>
      <c r="F41" s="59"/>
    </row>
    <row r="42" spans="1:6" x14ac:dyDescent="0.25">
      <c r="A42" s="59"/>
      <c r="B42" s="250" t="s">
        <v>198</v>
      </c>
      <c r="C42" s="59"/>
      <c r="D42" s="59"/>
      <c r="E42" s="68">
        <v>10</v>
      </c>
      <c r="F42" s="59"/>
    </row>
    <row r="43" spans="1:6" x14ac:dyDescent="0.25">
      <c r="A43" s="59"/>
      <c r="B43" s="250" t="s">
        <v>199</v>
      </c>
      <c r="C43" s="59"/>
      <c r="D43" s="59"/>
      <c r="E43" s="248"/>
      <c r="F43" s="59"/>
    </row>
    <row r="44" spans="1:6" x14ac:dyDescent="0.25">
      <c r="A44" s="59"/>
      <c r="B44" s="65" t="s">
        <v>200</v>
      </c>
      <c r="C44" s="59"/>
      <c r="D44" s="59"/>
      <c r="E44" s="248"/>
      <c r="F44" s="59"/>
    </row>
    <row r="45" spans="1:6" x14ac:dyDescent="0.25">
      <c r="A45" s="59"/>
      <c r="B45" s="250" t="s">
        <v>201</v>
      </c>
      <c r="C45" s="59"/>
      <c r="D45" s="59"/>
      <c r="E45" s="68">
        <v>45</v>
      </c>
      <c r="F45" s="59"/>
    </row>
    <row r="46" spans="1:6" x14ac:dyDescent="0.25">
      <c r="A46" s="59"/>
      <c r="B46" s="250" t="s">
        <v>202</v>
      </c>
      <c r="C46" s="59"/>
      <c r="D46" s="59"/>
      <c r="E46" s="68">
        <v>10</v>
      </c>
      <c r="F46" s="59"/>
    </row>
    <row r="47" spans="1:6" x14ac:dyDescent="0.25">
      <c r="A47" s="59"/>
      <c r="B47" s="250" t="s">
        <v>203</v>
      </c>
      <c r="C47" s="59"/>
      <c r="D47" s="59"/>
      <c r="E47" s="68" t="s">
        <v>197</v>
      </c>
      <c r="F47" s="59"/>
    </row>
    <row r="48" spans="1:6" x14ac:dyDescent="0.25">
      <c r="A48" s="59"/>
      <c r="B48" s="250" t="s">
        <v>204</v>
      </c>
      <c r="C48" s="59"/>
      <c r="D48" s="59"/>
      <c r="E48" s="68">
        <v>100</v>
      </c>
      <c r="F48" s="59"/>
    </row>
    <row r="49" spans="1:6" x14ac:dyDescent="0.25">
      <c r="A49" s="59"/>
      <c r="B49" s="250" t="s">
        <v>205</v>
      </c>
      <c r="C49" s="59"/>
      <c r="D49" s="59"/>
      <c r="E49" s="68">
        <v>25</v>
      </c>
      <c r="F49" s="59"/>
    </row>
    <row r="50" spans="1:6" x14ac:dyDescent="0.25">
      <c r="A50" s="59"/>
      <c r="B50" s="250" t="s">
        <v>206</v>
      </c>
      <c r="C50" s="59"/>
      <c r="D50" s="59"/>
      <c r="E50" s="68" t="s">
        <v>207</v>
      </c>
      <c r="F50" s="59"/>
    </row>
    <row r="51" spans="1:6" x14ac:dyDescent="0.25">
      <c r="A51" s="59"/>
      <c r="B51" s="250" t="s">
        <v>208</v>
      </c>
      <c r="C51" s="59"/>
      <c r="D51" s="59"/>
      <c r="E51" s="68">
        <v>8.25</v>
      </c>
      <c r="F51" s="59"/>
    </row>
    <row r="52" spans="1:6" x14ac:dyDescent="0.25">
      <c r="A52" s="59"/>
      <c r="B52" s="250" t="s">
        <v>101</v>
      </c>
      <c r="C52" s="59"/>
      <c r="D52" s="59"/>
      <c r="E52" s="68">
        <v>25</v>
      </c>
      <c r="F52" s="59"/>
    </row>
    <row r="53" spans="1:6" x14ac:dyDescent="0.25">
      <c r="A53" s="59"/>
      <c r="B53" s="59"/>
      <c r="C53" s="59"/>
      <c r="D53" s="59"/>
      <c r="E53" s="248"/>
      <c r="F53" s="59"/>
    </row>
    <row r="54" spans="1:6" x14ac:dyDescent="0.25">
      <c r="A54" s="59"/>
      <c r="B54" s="66" t="s">
        <v>209</v>
      </c>
      <c r="C54" s="249" t="s">
        <v>210</v>
      </c>
      <c r="D54" s="65" t="s">
        <v>211</v>
      </c>
      <c r="E54" s="251">
        <v>896</v>
      </c>
      <c r="F54" s="59"/>
    </row>
    <row r="55" spans="1:6" x14ac:dyDescent="0.25">
      <c r="A55" s="65"/>
      <c r="B55" s="59"/>
      <c r="C55" s="65"/>
      <c r="D55" s="65" t="s">
        <v>212</v>
      </c>
      <c r="E55" s="251">
        <v>1474</v>
      </c>
      <c r="F55" s="59"/>
    </row>
    <row r="56" spans="1:6" x14ac:dyDescent="0.25">
      <c r="A56" s="67"/>
      <c r="B56" s="67"/>
      <c r="C56" s="67"/>
      <c r="D56" s="67"/>
      <c r="E56" s="67"/>
      <c r="F56" s="59"/>
    </row>
  </sheetData>
  <mergeCells count="7">
    <mergeCell ref="B5:E5"/>
    <mergeCell ref="B19:E19"/>
    <mergeCell ref="B26:E26"/>
    <mergeCell ref="B34:E34"/>
    <mergeCell ref="A1:F1"/>
    <mergeCell ref="A2:F2"/>
    <mergeCell ref="A3:F3"/>
  </mergeCells>
  <pageMargins left="0.45" right="0.2" top="0.75" bottom="0.75" header="0.3" footer="0.3"/>
  <pageSetup scale="99" fitToHeight="0" orientation="landscape" r:id="rId1"/>
  <headerFooter>
    <oddFooter>&amp;CHousing and Food Rates&amp;RPage &amp;P of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EC9122A54554BB4C87C404D1495B3300" ma:contentTypeVersion="3" ma:contentTypeDescription="Create a new document." ma:contentTypeScope="" ma:versionID="f4a03721a12fa1462e8023cef2176bef">
  <xsd:schema xmlns:xsd="http://www.w3.org/2001/XMLSchema" xmlns:xs="http://www.w3.org/2001/XMLSchema" xmlns:p="http://schemas.microsoft.com/office/2006/metadata/properties" xmlns:ns2="033050a7-4aae-4f0b-a653-79f5b21991a1" targetNamespace="http://schemas.microsoft.com/office/2006/metadata/properties" ma:root="true" ma:fieldsID="ee2d4e1a94cc58fff5399c64d9b262ab" ns2:_="">
    <xsd:import namespace="033050a7-4aae-4f0b-a653-79f5b21991a1"/>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33050a7-4aae-4f0b-a653-79f5b21991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932EA6B-9D5B-4862-9786-25039F525FB0}">
  <ds:schemaRefs>
    <ds:schemaRef ds:uri="http://schemas.microsoft.com/sharepoint/v3/contenttype/forms"/>
  </ds:schemaRefs>
</ds:datastoreItem>
</file>

<file path=customXml/itemProps2.xml><?xml version="1.0" encoding="utf-8"?>
<ds:datastoreItem xmlns:ds="http://schemas.openxmlformats.org/officeDocument/2006/customXml" ds:itemID="{EC330265-7E0C-40F6-801B-00C97001662C}">
  <ds:schemaRefs>
    <ds:schemaRef ds:uri="http://schemas.microsoft.com/office/2006/metadata/properties"/>
    <ds:schemaRef ds:uri="http://www.w3.org/XML/1998/namespace"/>
    <ds:schemaRef ds:uri="033050a7-4aae-4f0b-a653-79f5b21991a1"/>
    <ds:schemaRef ds:uri="http://purl.org/dc/elements/1.1/"/>
    <ds:schemaRef ds:uri="http://schemas.microsoft.com/office/2006/documentManagement/types"/>
    <ds:schemaRef ds:uri="http://purl.org/dc/dcmitype/"/>
    <ds:schemaRef ds:uri="http://schemas.microsoft.com/office/infopath/2007/PartnerControls"/>
    <ds:schemaRef ds:uri="http://schemas.openxmlformats.org/package/2006/metadata/core-properties"/>
    <ds:schemaRef ds:uri="http://purl.org/dc/terms/"/>
  </ds:schemaRefs>
</ds:datastoreItem>
</file>

<file path=customXml/itemProps3.xml><?xml version="1.0" encoding="utf-8"?>
<ds:datastoreItem xmlns:ds="http://schemas.openxmlformats.org/officeDocument/2006/customXml" ds:itemID="{CFA7A730-C593-443A-B958-6EFEFF34F94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33050a7-4aae-4f0b-a653-79f5b21991a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ec37a091-b9a6-47e5-98d0-903d4a419203}" enabled="0" method="" siteId="{ec37a091-b9a6-47e5-98d0-903d4a419203}"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Title Page</vt:lpstr>
      <vt:lpstr>2025-2026 Tuition Schedule</vt:lpstr>
      <vt:lpstr>Course Fee</vt:lpstr>
      <vt:lpstr>Course Fees</vt:lpstr>
      <vt:lpstr>Housing and Meal Rates</vt:lpstr>
      <vt:lpstr>'2025-2026 Tuition Schedule'!Print_Area</vt:lpstr>
      <vt:lpstr>'Course Fee'!Print_Area</vt:lpstr>
      <vt:lpstr>'Course Fees'!Print_Area</vt:lpstr>
      <vt:lpstr>'Housing and Meal Rates'!Print_Area</vt:lpstr>
      <vt:lpstr>'Title Page'!Print_Area</vt:lpstr>
    </vt:vector>
  </TitlesOfParts>
  <Manager/>
  <Company>Williston State College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Wietstock, Leslie</dc:creator>
  <cp:keywords/>
  <dc:description/>
  <cp:lastModifiedBy>Nichols, Josh</cp:lastModifiedBy>
  <cp:revision/>
  <dcterms:created xsi:type="dcterms:W3CDTF">2024-01-22T18:53:39Z</dcterms:created>
  <dcterms:modified xsi:type="dcterms:W3CDTF">2025-08-28T22:00:24Z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0x010100EC9122A54554BB4C87C404D1495B3300</vt:lpwstr>
  </property>
</Properties>
</file>