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S:\BusinessOffice\Shared\DSU\DSU - Tuition, Student Fees, Course Fees, Rollover\DSU - Tuition Rates\"/>
    </mc:Choice>
  </mc:AlternateContent>
  <xr:revisionPtr revIDLastSave="0" documentId="13_ncr:1_{241BBB4C-F3A4-4B2C-B6AA-92F1D48CF85D}" xr6:coauthVersionLast="47" xr6:coauthVersionMax="47" xr10:uidLastSave="{00000000-0000-0000-0000-000000000000}"/>
  <bookViews>
    <workbookView xWindow="28680" yWindow="-120" windowWidth="29040" windowHeight="17520" activeTab="2" xr2:uid="{DA484EE7-C2EA-42AD-AF81-63067239F3F7}"/>
  </bookViews>
  <sheets>
    <sheet name="Title Page" sheetId="4" r:id="rId1"/>
    <sheet name="2026-2027 Tuition Schedule" sheetId="1" r:id="rId2"/>
    <sheet name="2026-2027 Tuition Schedule (2)" sheetId="9" r:id="rId3"/>
    <sheet name="Course Fee" sheetId="7" r:id="rId4"/>
    <sheet name="Course Fees" sheetId="6" state="hidden" r:id="rId5"/>
    <sheet name="Housing and Meal Rates" sheetId="2" r:id="rId6"/>
  </sheets>
  <definedNames>
    <definedName name="_xlnm.Print_Area" localSheetId="1">'2026-2027 Tuition Schedule'!$A$1:$AE$106</definedName>
    <definedName name="_xlnm.Print_Area" localSheetId="2">'2026-2027 Tuition Schedule (2)'!$A$1:$AE$68</definedName>
    <definedName name="_xlnm.Print_Area" localSheetId="3">'Course Fee'!$A$1:$H$41</definedName>
    <definedName name="_xlnm.Print_Area" localSheetId="4">'Course Fees'!$A$1:$T$135</definedName>
    <definedName name="_xlnm.Print_Area" localSheetId="5">'Housing and Meal Rates'!$A$1:$F$60</definedName>
    <definedName name="_xlnm.Print_Area" localSheetId="0">'Title Page'!$A$1:$M$34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1" i="9" l="1"/>
  <c r="C41" i="9"/>
  <c r="AA41" i="9" s="1"/>
  <c r="C38" i="9"/>
  <c r="E38" i="9" s="1"/>
  <c r="C35" i="9"/>
  <c r="Y35" i="9" s="1"/>
  <c r="E28" i="9"/>
  <c r="G28" i="9"/>
  <c r="I28" i="9"/>
  <c r="K28" i="9"/>
  <c r="M28" i="9"/>
  <c r="O28" i="9"/>
  <c r="Q28" i="9"/>
  <c r="S28" i="9"/>
  <c r="U28" i="9"/>
  <c r="W28" i="9"/>
  <c r="Y28" i="9"/>
  <c r="E29" i="9"/>
  <c r="G29" i="9"/>
  <c r="I29" i="9"/>
  <c r="K29" i="9"/>
  <c r="M29" i="9"/>
  <c r="O29" i="9"/>
  <c r="Q29" i="9"/>
  <c r="S29" i="9"/>
  <c r="U29" i="9"/>
  <c r="W29" i="9"/>
  <c r="Y29" i="9"/>
  <c r="AA29" i="9"/>
  <c r="AC29" i="9" s="1"/>
  <c r="AE29" i="9" s="1"/>
  <c r="E30" i="9"/>
  <c r="G30" i="9"/>
  <c r="I30" i="9"/>
  <c r="K30" i="9"/>
  <c r="M30" i="9"/>
  <c r="O30" i="9"/>
  <c r="Q30" i="9"/>
  <c r="S30" i="9"/>
  <c r="U30" i="9"/>
  <c r="W30" i="9"/>
  <c r="Y30" i="9"/>
  <c r="E31" i="9"/>
  <c r="G31" i="9"/>
  <c r="I31" i="9"/>
  <c r="K31" i="9"/>
  <c r="M31" i="9"/>
  <c r="O31" i="9"/>
  <c r="Q31" i="9"/>
  <c r="S31" i="9"/>
  <c r="U31" i="9"/>
  <c r="W31" i="9"/>
  <c r="Y31" i="9"/>
  <c r="W35" i="9"/>
  <c r="AC27" i="9"/>
  <c r="C23" i="9"/>
  <c r="E23" i="9" s="1"/>
  <c r="C20" i="9"/>
  <c r="AA20" i="9" s="1"/>
  <c r="C17" i="9"/>
  <c r="E17" i="9" s="1"/>
  <c r="C63" i="9"/>
  <c r="Y62" i="9"/>
  <c r="W62" i="9"/>
  <c r="U62" i="9"/>
  <c r="S62" i="9"/>
  <c r="Q62" i="9"/>
  <c r="O62" i="9"/>
  <c r="M62" i="9"/>
  <c r="K62" i="9"/>
  <c r="I62" i="9"/>
  <c r="G62" i="9"/>
  <c r="E62" i="9"/>
  <c r="Y61" i="9"/>
  <c r="W61" i="9"/>
  <c r="U61" i="9"/>
  <c r="S61" i="9"/>
  <c r="Q61" i="9"/>
  <c r="O61" i="9"/>
  <c r="M61" i="9"/>
  <c r="K61" i="9"/>
  <c r="I61" i="9"/>
  <c r="G61" i="9"/>
  <c r="E61" i="9"/>
  <c r="AA60" i="9"/>
  <c r="AA63" i="9" s="1"/>
  <c r="Y60" i="9"/>
  <c r="W60" i="9"/>
  <c r="U60" i="9"/>
  <c r="S60" i="9"/>
  <c r="Q60" i="9"/>
  <c r="O60" i="9"/>
  <c r="M60" i="9"/>
  <c r="K60" i="9"/>
  <c r="I60" i="9"/>
  <c r="G60" i="9"/>
  <c r="E60" i="9"/>
  <c r="C57" i="9"/>
  <c r="Y56" i="9"/>
  <c r="W56" i="9"/>
  <c r="U56" i="9"/>
  <c r="S56" i="9"/>
  <c r="Q56" i="9"/>
  <c r="O56" i="9"/>
  <c r="M56" i="9"/>
  <c r="K56" i="9"/>
  <c r="I56" i="9"/>
  <c r="G56" i="9"/>
  <c r="E56" i="9"/>
  <c r="Y55" i="9"/>
  <c r="W55" i="9"/>
  <c r="U55" i="9"/>
  <c r="S55" i="9"/>
  <c r="Q55" i="9"/>
  <c r="O55" i="9"/>
  <c r="M55" i="9"/>
  <c r="K55" i="9"/>
  <c r="I55" i="9"/>
  <c r="G55" i="9"/>
  <c r="E55" i="9"/>
  <c r="AA54" i="9"/>
  <c r="AA57" i="9" s="1"/>
  <c r="Y54" i="9"/>
  <c r="W54" i="9"/>
  <c r="U54" i="9"/>
  <c r="S54" i="9"/>
  <c r="Q54" i="9"/>
  <c r="O54" i="9"/>
  <c r="M54" i="9"/>
  <c r="K54" i="9"/>
  <c r="I54" i="9"/>
  <c r="G54" i="9"/>
  <c r="E54" i="9"/>
  <c r="AE51" i="9"/>
  <c r="AC51" i="9"/>
  <c r="AA51" i="9"/>
  <c r="Y51" i="9"/>
  <c r="W51" i="9"/>
  <c r="U51" i="9"/>
  <c r="S51" i="9"/>
  <c r="Q51" i="9"/>
  <c r="O51" i="9"/>
  <c r="M51" i="9"/>
  <c r="K51" i="9"/>
  <c r="I51" i="9"/>
  <c r="G51" i="9"/>
  <c r="E51" i="9"/>
  <c r="C48" i="9"/>
  <c r="Y47" i="9"/>
  <c r="W47" i="9"/>
  <c r="U47" i="9"/>
  <c r="S47" i="9"/>
  <c r="Q47" i="9"/>
  <c r="O47" i="9"/>
  <c r="M47" i="9"/>
  <c r="K47" i="9"/>
  <c r="I47" i="9"/>
  <c r="G47" i="9"/>
  <c r="E47" i="9"/>
  <c r="Y46" i="9"/>
  <c r="W46" i="9"/>
  <c r="U46" i="9"/>
  <c r="S46" i="9"/>
  <c r="Q46" i="9"/>
  <c r="O46" i="9"/>
  <c r="M46" i="9"/>
  <c r="K46" i="9"/>
  <c r="I46" i="9"/>
  <c r="G46" i="9"/>
  <c r="E46" i="9"/>
  <c r="Y45" i="9"/>
  <c r="AA45" i="9" s="1"/>
  <c r="AC45" i="9" s="1"/>
  <c r="AE45" i="9" s="1"/>
  <c r="W45" i="9"/>
  <c r="U45" i="9"/>
  <c r="S45" i="9"/>
  <c r="Q45" i="9"/>
  <c r="O45" i="9"/>
  <c r="M45" i="9"/>
  <c r="K45" i="9"/>
  <c r="I45" i="9"/>
  <c r="G45" i="9"/>
  <c r="E45" i="9"/>
  <c r="AE44" i="9"/>
  <c r="AC44" i="9"/>
  <c r="AA44" i="9"/>
  <c r="Y44" i="9"/>
  <c r="W44" i="9"/>
  <c r="U44" i="9"/>
  <c r="S44" i="9"/>
  <c r="Q44" i="9"/>
  <c r="O44" i="9"/>
  <c r="M44" i="9"/>
  <c r="K44" i="9"/>
  <c r="I44" i="9"/>
  <c r="G44" i="9"/>
  <c r="E44" i="9"/>
  <c r="AC38" i="9"/>
  <c r="AA38" i="9"/>
  <c r="Y38" i="9"/>
  <c r="U38" i="9"/>
  <c r="O38" i="9"/>
  <c r="AE35" i="9"/>
  <c r="AC35" i="9"/>
  <c r="AA35" i="9"/>
  <c r="S35" i="9"/>
  <c r="Q35" i="9"/>
  <c r="G35" i="9"/>
  <c r="E35" i="9"/>
  <c r="S27" i="9"/>
  <c r="Q27" i="9"/>
  <c r="O27" i="9"/>
  <c r="M27" i="9"/>
  <c r="K27" i="9"/>
  <c r="I27" i="9"/>
  <c r="G27" i="9"/>
  <c r="C14" i="9"/>
  <c r="Y13" i="9"/>
  <c r="W13" i="9"/>
  <c r="U13" i="9"/>
  <c r="S13" i="9"/>
  <c r="Q13" i="9"/>
  <c r="O13" i="9"/>
  <c r="M13" i="9"/>
  <c r="K13" i="9"/>
  <c r="I13" i="9"/>
  <c r="G13" i="9"/>
  <c r="E13" i="9"/>
  <c r="Y12" i="9"/>
  <c r="W12" i="9"/>
  <c r="U12" i="9"/>
  <c r="S12" i="9"/>
  <c r="Q12" i="9"/>
  <c r="O12" i="9"/>
  <c r="M12" i="9"/>
  <c r="K12" i="9"/>
  <c r="I12" i="9"/>
  <c r="G12" i="9"/>
  <c r="E12" i="9"/>
  <c r="Y11" i="9"/>
  <c r="W11" i="9"/>
  <c r="U11" i="9"/>
  <c r="S11" i="9"/>
  <c r="Q11" i="9"/>
  <c r="O11" i="9"/>
  <c r="M11" i="9"/>
  <c r="K11" i="9"/>
  <c r="I11" i="9"/>
  <c r="G11" i="9"/>
  <c r="E11" i="9"/>
  <c r="Y10" i="9"/>
  <c r="W10" i="9"/>
  <c r="U10" i="9"/>
  <c r="S10" i="9"/>
  <c r="Q10" i="9"/>
  <c r="O10" i="9"/>
  <c r="M10" i="9"/>
  <c r="K10" i="9"/>
  <c r="I10" i="9"/>
  <c r="G10" i="9"/>
  <c r="E10" i="9"/>
  <c r="AE9" i="9"/>
  <c r="AC9" i="9"/>
  <c r="AA9" i="9"/>
  <c r="Y9" i="9"/>
  <c r="W9" i="9"/>
  <c r="U9" i="9"/>
  <c r="S9" i="9"/>
  <c r="Q9" i="9"/>
  <c r="O9" i="9"/>
  <c r="M9" i="9"/>
  <c r="K9" i="9"/>
  <c r="I9" i="9"/>
  <c r="G9" i="9"/>
  <c r="E9" i="9"/>
  <c r="K23" i="9" l="1"/>
  <c r="G38" i="9"/>
  <c r="I38" i="9"/>
  <c r="K38" i="9"/>
  <c r="M38" i="9"/>
  <c r="Q38" i="9"/>
  <c r="S38" i="9"/>
  <c r="I35" i="9"/>
  <c r="K35" i="9"/>
  <c r="M35" i="9"/>
  <c r="O35" i="9"/>
  <c r="W38" i="9"/>
  <c r="E20" i="9"/>
  <c r="S32" i="9"/>
  <c r="O32" i="9"/>
  <c r="AE41" i="9"/>
  <c r="AC41" i="9"/>
  <c r="G41" i="9"/>
  <c r="Q41" i="9"/>
  <c r="S41" i="9"/>
  <c r="U41" i="9"/>
  <c r="I41" i="9"/>
  <c r="M41" i="9"/>
  <c r="W41" i="9"/>
  <c r="E41" i="9"/>
  <c r="K41" i="9"/>
  <c r="O41" i="9"/>
  <c r="Y41" i="9"/>
  <c r="G20" i="9"/>
  <c r="G23" i="9"/>
  <c r="I23" i="9"/>
  <c r="I24" i="9" s="1"/>
  <c r="M23" i="9"/>
  <c r="M24" i="9" s="1"/>
  <c r="AE38" i="9"/>
  <c r="O23" i="9"/>
  <c r="O24" i="9" s="1"/>
  <c r="AC32" i="9"/>
  <c r="Q23" i="9"/>
  <c r="Q24" i="9" s="1"/>
  <c r="G32" i="9"/>
  <c r="I32" i="9"/>
  <c r="K32" i="9"/>
  <c r="M32" i="9"/>
  <c r="Q32" i="9"/>
  <c r="O20" i="9"/>
  <c r="W23" i="9"/>
  <c r="W27" i="9"/>
  <c r="W32" i="9" s="1"/>
  <c r="C32" i="9"/>
  <c r="I20" i="9"/>
  <c r="M20" i="9"/>
  <c r="U20" i="9"/>
  <c r="Y23" i="9"/>
  <c r="Y24" i="9" s="1"/>
  <c r="Y27" i="9"/>
  <c r="Y32" i="9" s="1"/>
  <c r="U27" i="9"/>
  <c r="U32" i="9" s="1"/>
  <c r="W20" i="9"/>
  <c r="AA23" i="9"/>
  <c r="AA24" i="9" s="1"/>
  <c r="AA27" i="9"/>
  <c r="AA32" i="9" s="1"/>
  <c r="S23" i="9"/>
  <c r="S24" i="9" s="1"/>
  <c r="Y20" i="9"/>
  <c r="AC23" i="9"/>
  <c r="AC24" i="9" s="1"/>
  <c r="AE27" i="9"/>
  <c r="AE32" i="9" s="1"/>
  <c r="K20" i="9"/>
  <c r="U23" i="9"/>
  <c r="U24" i="9" s="1"/>
  <c r="AC20" i="9"/>
  <c r="C24" i="9"/>
  <c r="AE20" i="9"/>
  <c r="E27" i="9"/>
  <c r="E32" i="9" s="1"/>
  <c r="U35" i="9"/>
  <c r="Q20" i="9"/>
  <c r="S20" i="9"/>
  <c r="Q57" i="9"/>
  <c r="Q48" i="9"/>
  <c r="M48" i="9"/>
  <c r="S48" i="9"/>
  <c r="U48" i="9"/>
  <c r="W48" i="9"/>
  <c r="E57" i="9"/>
  <c r="G57" i="9"/>
  <c r="E14" i="9"/>
  <c r="AE23" i="9"/>
  <c r="AE24" i="9" s="1"/>
  <c r="I57" i="9"/>
  <c r="AE17" i="9"/>
  <c r="G14" i="9"/>
  <c r="K57" i="9"/>
  <c r="M57" i="9"/>
  <c r="AA17" i="9"/>
  <c r="Y17" i="9"/>
  <c r="W17" i="9"/>
  <c r="U17" i="9"/>
  <c r="AC48" i="9"/>
  <c r="G63" i="9"/>
  <c r="O17" i="9"/>
  <c r="S14" i="9"/>
  <c r="M17" i="9"/>
  <c r="O48" i="9"/>
  <c r="W63" i="9"/>
  <c r="Y63" i="9"/>
  <c r="Q17" i="9"/>
  <c r="I48" i="9"/>
  <c r="K17" i="9"/>
  <c r="AC17" i="9"/>
  <c r="O57" i="9"/>
  <c r="AA48" i="9"/>
  <c r="W24" i="9"/>
  <c r="E63" i="9"/>
  <c r="S17" i="9"/>
  <c r="U14" i="9"/>
  <c r="W14" i="9"/>
  <c r="K48" i="9"/>
  <c r="S57" i="9"/>
  <c r="S63" i="9"/>
  <c r="I63" i="9"/>
  <c r="E24" i="9"/>
  <c r="K63" i="9"/>
  <c r="G24" i="9"/>
  <c r="O63" i="9"/>
  <c r="K24" i="9"/>
  <c r="Q63" i="9"/>
  <c r="I14" i="9"/>
  <c r="U57" i="9"/>
  <c r="W57" i="9"/>
  <c r="E48" i="9"/>
  <c r="G48" i="9"/>
  <c r="U63" i="9"/>
  <c r="M14" i="9"/>
  <c r="O14" i="9"/>
  <c r="Y57" i="9"/>
  <c r="I17" i="9"/>
  <c r="M63" i="9"/>
  <c r="K14" i="9"/>
  <c r="Q14" i="9"/>
  <c r="Y48" i="9"/>
  <c r="G17" i="9"/>
  <c r="Y14" i="9"/>
  <c r="AE48" i="9"/>
  <c r="AA11" i="9"/>
  <c r="C84" i="1"/>
  <c r="Y83" i="1"/>
  <c r="W83" i="1"/>
  <c r="U83" i="1"/>
  <c r="S83" i="1"/>
  <c r="Q83" i="1"/>
  <c r="O83" i="1"/>
  <c r="M83" i="1"/>
  <c r="K83" i="1"/>
  <c r="I83" i="1"/>
  <c r="G83" i="1"/>
  <c r="E83" i="1"/>
  <c r="Y82" i="1"/>
  <c r="W82" i="1"/>
  <c r="U82" i="1"/>
  <c r="S82" i="1"/>
  <c r="Q82" i="1"/>
  <c r="O82" i="1"/>
  <c r="M82" i="1"/>
  <c r="K82" i="1"/>
  <c r="I82" i="1"/>
  <c r="G82" i="1"/>
  <c r="E82" i="1"/>
  <c r="Y81" i="1"/>
  <c r="AA81" i="1" s="1"/>
  <c r="AC81" i="1" s="1"/>
  <c r="AE81" i="1" s="1"/>
  <c r="W81" i="1"/>
  <c r="U81" i="1"/>
  <c r="S81" i="1"/>
  <c r="Q81" i="1"/>
  <c r="O81" i="1"/>
  <c r="M81" i="1"/>
  <c r="K81" i="1"/>
  <c r="I81" i="1"/>
  <c r="G81" i="1"/>
  <c r="E81" i="1"/>
  <c r="AE80" i="1"/>
  <c r="AC80" i="1"/>
  <c r="AA80" i="1"/>
  <c r="Y80" i="1"/>
  <c r="W80" i="1"/>
  <c r="U80" i="1"/>
  <c r="S80" i="1"/>
  <c r="Q80" i="1"/>
  <c r="O80" i="1"/>
  <c r="M80" i="1"/>
  <c r="K80" i="1"/>
  <c r="I80" i="1"/>
  <c r="G80" i="1"/>
  <c r="E80" i="1"/>
  <c r="C70" i="1"/>
  <c r="Y69" i="1"/>
  <c r="W69" i="1"/>
  <c r="U69" i="1"/>
  <c r="S69" i="1"/>
  <c r="Q69" i="1"/>
  <c r="O69" i="1"/>
  <c r="M69" i="1"/>
  <c r="K69" i="1"/>
  <c r="I69" i="1"/>
  <c r="G69" i="1"/>
  <c r="E69" i="1"/>
  <c r="Y68" i="1"/>
  <c r="W68" i="1"/>
  <c r="U68" i="1"/>
  <c r="S68" i="1"/>
  <c r="Q68" i="1"/>
  <c r="O68" i="1"/>
  <c r="M68" i="1"/>
  <c r="K68" i="1"/>
  <c r="I68" i="1"/>
  <c r="G68" i="1"/>
  <c r="E68" i="1"/>
  <c r="Y67" i="1"/>
  <c r="AA67" i="1" s="1"/>
  <c r="W67" i="1"/>
  <c r="U67" i="1"/>
  <c r="S67" i="1"/>
  <c r="Q67" i="1"/>
  <c r="O67" i="1"/>
  <c r="M67" i="1"/>
  <c r="K67" i="1"/>
  <c r="I67" i="1"/>
  <c r="G67" i="1"/>
  <c r="E67" i="1"/>
  <c r="Y66" i="1"/>
  <c r="W66" i="1"/>
  <c r="U66" i="1"/>
  <c r="S66" i="1"/>
  <c r="Q66" i="1"/>
  <c r="O66" i="1"/>
  <c r="M66" i="1"/>
  <c r="K66" i="1"/>
  <c r="I66" i="1"/>
  <c r="G66" i="1"/>
  <c r="E66" i="1"/>
  <c r="AE65" i="1"/>
  <c r="AC65" i="1"/>
  <c r="AA65" i="1"/>
  <c r="Y65" i="1"/>
  <c r="W65" i="1"/>
  <c r="U65" i="1"/>
  <c r="S65" i="1"/>
  <c r="Q65" i="1"/>
  <c r="O65" i="1"/>
  <c r="M65" i="1"/>
  <c r="K65" i="1"/>
  <c r="I65" i="1"/>
  <c r="G65" i="1"/>
  <c r="E65" i="1"/>
  <c r="C62" i="1"/>
  <c r="Y61" i="1"/>
  <c r="W61" i="1"/>
  <c r="U61" i="1"/>
  <c r="S61" i="1"/>
  <c r="Q61" i="1"/>
  <c r="O61" i="1"/>
  <c r="M61" i="1"/>
  <c r="K61" i="1"/>
  <c r="I61" i="1"/>
  <c r="G61" i="1"/>
  <c r="E61" i="1"/>
  <c r="Y60" i="1"/>
  <c r="W60" i="1"/>
  <c r="U60" i="1"/>
  <c r="S60" i="1"/>
  <c r="Q60" i="1"/>
  <c r="O60" i="1"/>
  <c r="M60" i="1"/>
  <c r="K60" i="1"/>
  <c r="I60" i="1"/>
  <c r="G60" i="1"/>
  <c r="E60" i="1"/>
  <c r="Y59" i="1"/>
  <c r="AA59" i="1" s="1"/>
  <c r="W59" i="1"/>
  <c r="U59" i="1"/>
  <c r="S59" i="1"/>
  <c r="Q59" i="1"/>
  <c r="O59" i="1"/>
  <c r="M59" i="1"/>
  <c r="K59" i="1"/>
  <c r="I59" i="1"/>
  <c r="G59" i="1"/>
  <c r="E59" i="1"/>
  <c r="Y58" i="1"/>
  <c r="W58" i="1"/>
  <c r="U58" i="1"/>
  <c r="S58" i="1"/>
  <c r="Q58" i="1"/>
  <c r="O58" i="1"/>
  <c r="M58" i="1"/>
  <c r="K58" i="1"/>
  <c r="I58" i="1"/>
  <c r="G58" i="1"/>
  <c r="E58" i="1"/>
  <c r="AE57" i="1"/>
  <c r="AC57" i="1"/>
  <c r="AA57" i="1"/>
  <c r="Y57" i="1"/>
  <c r="W57" i="1"/>
  <c r="U57" i="1"/>
  <c r="S57" i="1"/>
  <c r="Q57" i="1"/>
  <c r="O57" i="1"/>
  <c r="M57" i="1"/>
  <c r="K57" i="1"/>
  <c r="I57" i="1"/>
  <c r="G57" i="1"/>
  <c r="E57" i="1"/>
  <c r="C54" i="1"/>
  <c r="Y53" i="1"/>
  <c r="W53" i="1"/>
  <c r="U53" i="1"/>
  <c r="S53" i="1"/>
  <c r="Q53" i="1"/>
  <c r="O53" i="1"/>
  <c r="M53" i="1"/>
  <c r="K53" i="1"/>
  <c r="I53" i="1"/>
  <c r="G53" i="1"/>
  <c r="E53" i="1"/>
  <c r="Y52" i="1"/>
  <c r="W52" i="1"/>
  <c r="U52" i="1"/>
  <c r="S52" i="1"/>
  <c r="Q52" i="1"/>
  <c r="O52" i="1"/>
  <c r="M52" i="1"/>
  <c r="K52" i="1"/>
  <c r="I52" i="1"/>
  <c r="G52" i="1"/>
  <c r="E52" i="1"/>
  <c r="Y51" i="1"/>
  <c r="AA51" i="1" s="1"/>
  <c r="W51" i="1"/>
  <c r="U51" i="1"/>
  <c r="S51" i="1"/>
  <c r="Q51" i="1"/>
  <c r="O51" i="1"/>
  <c r="M51" i="1"/>
  <c r="K51" i="1"/>
  <c r="I51" i="1"/>
  <c r="G51" i="1"/>
  <c r="E51" i="1"/>
  <c r="Y50" i="1"/>
  <c r="W50" i="1"/>
  <c r="U50" i="1"/>
  <c r="S50" i="1"/>
  <c r="Q50" i="1"/>
  <c r="O50" i="1"/>
  <c r="M50" i="1"/>
  <c r="K50" i="1"/>
  <c r="I50" i="1"/>
  <c r="G50" i="1"/>
  <c r="E50" i="1"/>
  <c r="AE49" i="1"/>
  <c r="AC49" i="1"/>
  <c r="AA49" i="1"/>
  <c r="Y49" i="1"/>
  <c r="W49" i="1"/>
  <c r="U49" i="1"/>
  <c r="S49" i="1"/>
  <c r="Q49" i="1"/>
  <c r="O49" i="1"/>
  <c r="M49" i="1"/>
  <c r="K49" i="1"/>
  <c r="I49" i="1"/>
  <c r="G49" i="1"/>
  <c r="E49" i="1"/>
  <c r="C38" i="1"/>
  <c r="Y37" i="1"/>
  <c r="W37" i="1"/>
  <c r="U37" i="1"/>
  <c r="S37" i="1"/>
  <c r="Q37" i="1"/>
  <c r="O37" i="1"/>
  <c r="M37" i="1"/>
  <c r="K37" i="1"/>
  <c r="I37" i="1"/>
  <c r="G37" i="1"/>
  <c r="E37" i="1"/>
  <c r="Y36" i="1"/>
  <c r="W36" i="1"/>
  <c r="U36" i="1"/>
  <c r="S36" i="1"/>
  <c r="Q36" i="1"/>
  <c r="O36" i="1"/>
  <c r="M36" i="1"/>
  <c r="K36" i="1"/>
  <c r="I36" i="1"/>
  <c r="G36" i="1"/>
  <c r="E36" i="1"/>
  <c r="Y35" i="1"/>
  <c r="AA35" i="1" s="1"/>
  <c r="W35" i="1"/>
  <c r="U35" i="1"/>
  <c r="S35" i="1"/>
  <c r="Q35" i="1"/>
  <c r="O35" i="1"/>
  <c r="M35" i="1"/>
  <c r="K35" i="1"/>
  <c r="I35" i="1"/>
  <c r="G35" i="1"/>
  <c r="E35" i="1"/>
  <c r="Y34" i="1"/>
  <c r="W34" i="1"/>
  <c r="U34" i="1"/>
  <c r="S34" i="1"/>
  <c r="Q34" i="1"/>
  <c r="O34" i="1"/>
  <c r="M34" i="1"/>
  <c r="K34" i="1"/>
  <c r="I34" i="1"/>
  <c r="G34" i="1"/>
  <c r="E34" i="1"/>
  <c r="AE33" i="1"/>
  <c r="AC33" i="1"/>
  <c r="AA33" i="1"/>
  <c r="Y33" i="1"/>
  <c r="W33" i="1"/>
  <c r="U33" i="1"/>
  <c r="S33" i="1"/>
  <c r="Q33" i="1"/>
  <c r="O33" i="1"/>
  <c r="M33" i="1"/>
  <c r="K33" i="1"/>
  <c r="I33" i="1"/>
  <c r="G33" i="1"/>
  <c r="E33" i="1"/>
  <c r="C30" i="1"/>
  <c r="Y29" i="1"/>
  <c r="W29" i="1"/>
  <c r="U29" i="1"/>
  <c r="S29" i="1"/>
  <c r="Q29" i="1"/>
  <c r="O29" i="1"/>
  <c r="M29" i="1"/>
  <c r="K29" i="1"/>
  <c r="I29" i="1"/>
  <c r="G29" i="1"/>
  <c r="E29" i="1"/>
  <c r="Y28" i="1"/>
  <c r="W28" i="1"/>
  <c r="U28" i="1"/>
  <c r="S28" i="1"/>
  <c r="Q28" i="1"/>
  <c r="O28" i="1"/>
  <c r="M28" i="1"/>
  <c r="K28" i="1"/>
  <c r="I28" i="1"/>
  <c r="G28" i="1"/>
  <c r="E28" i="1"/>
  <c r="Y27" i="1"/>
  <c r="AA27" i="1" s="1"/>
  <c r="W27" i="1"/>
  <c r="U27" i="1"/>
  <c r="S27" i="1"/>
  <c r="Q27" i="1"/>
  <c r="O27" i="1"/>
  <c r="M27" i="1"/>
  <c r="K27" i="1"/>
  <c r="I27" i="1"/>
  <c r="G27" i="1"/>
  <c r="E27" i="1"/>
  <c r="Y26" i="1"/>
  <c r="W26" i="1"/>
  <c r="U26" i="1"/>
  <c r="S26" i="1"/>
  <c r="Q26" i="1"/>
  <c r="O26" i="1"/>
  <c r="M26" i="1"/>
  <c r="K26" i="1"/>
  <c r="I26" i="1"/>
  <c r="G26" i="1"/>
  <c r="E26" i="1"/>
  <c r="AE25" i="1"/>
  <c r="AC25" i="1"/>
  <c r="AA25" i="1"/>
  <c r="Y25" i="1"/>
  <c r="W25" i="1"/>
  <c r="U25" i="1"/>
  <c r="S25" i="1"/>
  <c r="Q25" i="1"/>
  <c r="O25" i="1"/>
  <c r="M25" i="1"/>
  <c r="K25" i="1"/>
  <c r="I25" i="1"/>
  <c r="G25" i="1"/>
  <c r="E25" i="1"/>
  <c r="C22" i="1"/>
  <c r="Y21" i="1"/>
  <c r="W21" i="1"/>
  <c r="U21" i="1"/>
  <c r="S21" i="1"/>
  <c r="Q21" i="1"/>
  <c r="O21" i="1"/>
  <c r="M21" i="1"/>
  <c r="K21" i="1"/>
  <c r="I21" i="1"/>
  <c r="G21" i="1"/>
  <c r="E21" i="1"/>
  <c r="Y20" i="1"/>
  <c r="W20" i="1"/>
  <c r="U20" i="1"/>
  <c r="S20" i="1"/>
  <c r="Q20" i="1"/>
  <c r="O20" i="1"/>
  <c r="M20" i="1"/>
  <c r="K20" i="1"/>
  <c r="I20" i="1"/>
  <c r="G20" i="1"/>
  <c r="E20" i="1"/>
  <c r="Y19" i="1"/>
  <c r="AA19" i="1" s="1"/>
  <c r="AE19" i="1" s="1"/>
  <c r="W19" i="1"/>
  <c r="U19" i="1"/>
  <c r="S19" i="1"/>
  <c r="Q19" i="1"/>
  <c r="O19" i="1"/>
  <c r="M19" i="1"/>
  <c r="K19" i="1"/>
  <c r="I19" i="1"/>
  <c r="G19" i="1"/>
  <c r="E19" i="1"/>
  <c r="Y18" i="1"/>
  <c r="W18" i="1"/>
  <c r="U18" i="1"/>
  <c r="S18" i="1"/>
  <c r="Q18" i="1"/>
  <c r="O18" i="1"/>
  <c r="M18" i="1"/>
  <c r="K18" i="1"/>
  <c r="I18" i="1"/>
  <c r="G18" i="1"/>
  <c r="E18" i="1"/>
  <c r="AE17" i="1"/>
  <c r="AC17" i="1"/>
  <c r="AA17" i="1"/>
  <c r="Y17" i="1"/>
  <c r="W17" i="1"/>
  <c r="U17" i="1"/>
  <c r="S17" i="1"/>
  <c r="Q17" i="1"/>
  <c r="O17" i="1"/>
  <c r="M17" i="1"/>
  <c r="K17" i="1"/>
  <c r="I17" i="1"/>
  <c r="G17" i="1"/>
  <c r="E17" i="1"/>
  <c r="AA14" i="9" l="1"/>
  <c r="AC11" i="9"/>
  <c r="AC14" i="9" s="1"/>
  <c r="AE11" i="9"/>
  <c r="AE14" i="9" s="1"/>
  <c r="I84" i="1"/>
  <c r="S84" i="1"/>
  <c r="W84" i="1"/>
  <c r="AA30" i="1"/>
  <c r="U84" i="1"/>
  <c r="Q84" i="1"/>
  <c r="O54" i="1"/>
  <c r="Y84" i="1"/>
  <c r="W62" i="1"/>
  <c r="E84" i="1"/>
  <c r="K84" i="1"/>
  <c r="M84" i="1"/>
  <c r="O84" i="1"/>
  <c r="G84" i="1"/>
  <c r="AC84" i="1"/>
  <c r="AA84" i="1"/>
  <c r="AE84" i="1"/>
  <c r="W38" i="1"/>
  <c r="Q54" i="1"/>
  <c r="G62" i="1"/>
  <c r="AA38" i="1"/>
  <c r="K70" i="1"/>
  <c r="S54" i="1"/>
  <c r="O70" i="1"/>
  <c r="Q70" i="1"/>
  <c r="G70" i="1"/>
  <c r="S70" i="1"/>
  <c r="G54" i="1"/>
  <c r="I54" i="1"/>
  <c r="K54" i="1"/>
  <c r="M70" i="1"/>
  <c r="S62" i="1"/>
  <c r="Q62" i="1"/>
  <c r="Y62" i="1"/>
  <c r="AE59" i="1"/>
  <c r="AA62" i="1"/>
  <c r="AE62" i="1"/>
  <c r="E62" i="1"/>
  <c r="Y38" i="1"/>
  <c r="U54" i="1"/>
  <c r="I62" i="1"/>
  <c r="U70" i="1"/>
  <c r="W54" i="1"/>
  <c r="K62" i="1"/>
  <c r="O62" i="1"/>
  <c r="E54" i="1"/>
  <c r="M38" i="1"/>
  <c r="E70" i="1"/>
  <c r="Y70" i="1"/>
  <c r="K38" i="1"/>
  <c r="U62" i="1"/>
  <c r="I70" i="1"/>
  <c r="W70" i="1"/>
  <c r="Y54" i="1"/>
  <c r="M62" i="1"/>
  <c r="E38" i="1"/>
  <c r="M54" i="1"/>
  <c r="AC51" i="1"/>
  <c r="AC54" i="1" s="1"/>
  <c r="AE51" i="1"/>
  <c r="AE54" i="1" s="1"/>
  <c r="AC67" i="1"/>
  <c r="AC70" i="1" s="1"/>
  <c r="AE67" i="1"/>
  <c r="AE70" i="1" s="1"/>
  <c r="AA54" i="1"/>
  <c r="AA70" i="1"/>
  <c r="G38" i="1"/>
  <c r="I38" i="1"/>
  <c r="O38" i="1"/>
  <c r="Q38" i="1"/>
  <c r="AC59" i="1"/>
  <c r="AC62" i="1" s="1"/>
  <c r="Y30" i="1"/>
  <c r="S38" i="1"/>
  <c r="E22" i="1"/>
  <c r="U38" i="1"/>
  <c r="AE35" i="1"/>
  <c r="AE38" i="1" s="1"/>
  <c r="AC35" i="1"/>
  <c r="AC38" i="1" s="1"/>
  <c r="W30" i="1"/>
  <c r="I30" i="1"/>
  <c r="K30" i="1"/>
  <c r="M30" i="1"/>
  <c r="E30" i="1"/>
  <c r="O30" i="1"/>
  <c r="Q30" i="1"/>
  <c r="S30" i="1"/>
  <c r="G30" i="1"/>
  <c r="U30" i="1"/>
  <c r="AE27" i="1"/>
  <c r="AE30" i="1" s="1"/>
  <c r="AC27" i="1"/>
  <c r="AC30" i="1" s="1"/>
  <c r="G22" i="1"/>
  <c r="O22" i="1"/>
  <c r="M22" i="1"/>
  <c r="Q22" i="1"/>
  <c r="S22" i="1"/>
  <c r="AE22" i="1"/>
  <c r="I22" i="1"/>
  <c r="W22" i="1"/>
  <c r="AC19" i="1"/>
  <c r="AC22" i="1"/>
  <c r="Y22" i="1"/>
  <c r="K22" i="1"/>
  <c r="U22" i="1"/>
  <c r="AA22" i="1"/>
  <c r="D81" i="6" l="1"/>
  <c r="D80" i="6"/>
  <c r="H80" i="6" s="1"/>
  <c r="J80" i="6" s="1"/>
  <c r="D79" i="6"/>
  <c r="H79" i="6" s="1"/>
  <c r="J79" i="6" s="1"/>
  <c r="N37" i="6"/>
  <c r="N67" i="6" s="1"/>
  <c r="L37" i="6"/>
  <c r="P130" i="6"/>
  <c r="L129" i="6"/>
  <c r="P129" i="6" s="1"/>
  <c r="R129" i="6" s="1"/>
  <c r="H129" i="6"/>
  <c r="F128" i="6"/>
  <c r="N128" i="6" s="1"/>
  <c r="D128" i="6"/>
  <c r="L128" i="6" s="1"/>
  <c r="N117" i="6"/>
  <c r="L117" i="6"/>
  <c r="F117" i="6"/>
  <c r="D117" i="6"/>
  <c r="P116" i="6"/>
  <c r="R116" i="6" s="1"/>
  <c r="H116" i="6"/>
  <c r="J116" i="6" s="1"/>
  <c r="P115" i="6"/>
  <c r="R115" i="6" s="1"/>
  <c r="H115" i="6"/>
  <c r="J115" i="6" s="1"/>
  <c r="P114" i="6"/>
  <c r="R114" i="6" s="1"/>
  <c r="H114" i="6"/>
  <c r="J114" i="6" s="1"/>
  <c r="P113" i="6"/>
  <c r="R113" i="6" s="1"/>
  <c r="H113" i="6"/>
  <c r="J113" i="6" s="1"/>
  <c r="P112" i="6"/>
  <c r="R112" i="6" s="1"/>
  <c r="H112" i="6"/>
  <c r="J112" i="6" s="1"/>
  <c r="P111" i="6"/>
  <c r="R111" i="6" s="1"/>
  <c r="H111" i="6"/>
  <c r="J111" i="6" s="1"/>
  <c r="P110" i="6"/>
  <c r="R110" i="6" s="1"/>
  <c r="H110" i="6"/>
  <c r="J110" i="6" s="1"/>
  <c r="P109" i="6"/>
  <c r="R109" i="6" s="1"/>
  <c r="H109" i="6"/>
  <c r="J109" i="6" s="1"/>
  <c r="R108" i="6"/>
  <c r="J108" i="6"/>
  <c r="N103" i="6"/>
  <c r="L103" i="6"/>
  <c r="P94" i="6"/>
  <c r="R94" i="6" s="1"/>
  <c r="H94" i="6"/>
  <c r="J94" i="6" s="1"/>
  <c r="P93" i="6"/>
  <c r="R93" i="6" s="1"/>
  <c r="H93" i="6"/>
  <c r="J93" i="6" s="1"/>
  <c r="P92" i="6"/>
  <c r="R92" i="6" s="1"/>
  <c r="H92" i="6"/>
  <c r="J92" i="6" s="1"/>
  <c r="N91" i="6"/>
  <c r="L91" i="6"/>
  <c r="N82" i="6"/>
  <c r="F82" i="6"/>
  <c r="P81" i="6"/>
  <c r="R81" i="6" s="1"/>
  <c r="P80" i="6"/>
  <c r="R80" i="6" s="1"/>
  <c r="L78" i="6"/>
  <c r="P78" i="6" s="1"/>
  <c r="R78" i="6" s="1"/>
  <c r="H78" i="6"/>
  <c r="J78" i="6" s="1"/>
  <c r="L77" i="6"/>
  <c r="H77" i="6"/>
  <c r="J77" i="6" s="1"/>
  <c r="N76" i="6"/>
  <c r="L76" i="6"/>
  <c r="O66" i="6"/>
  <c r="L66" i="6"/>
  <c r="P66" i="6" s="1"/>
  <c r="R66" i="6" s="1"/>
  <c r="H58" i="6"/>
  <c r="J58" i="6" s="1"/>
  <c r="O65" i="6"/>
  <c r="L65" i="6"/>
  <c r="P65" i="6" s="1"/>
  <c r="R65" i="6" s="1"/>
  <c r="H57" i="6"/>
  <c r="J57" i="6" s="1"/>
  <c r="O64" i="6"/>
  <c r="L64" i="6"/>
  <c r="P64" i="6" s="1"/>
  <c r="R64" i="6" s="1"/>
  <c r="H56" i="6"/>
  <c r="J56" i="6" s="1"/>
  <c r="O63" i="6"/>
  <c r="L63" i="6"/>
  <c r="P63" i="6" s="1"/>
  <c r="R63" i="6" s="1"/>
  <c r="H55" i="6"/>
  <c r="J55" i="6" s="1"/>
  <c r="O62" i="6"/>
  <c r="L62" i="6"/>
  <c r="P62" i="6" s="1"/>
  <c r="R62" i="6" s="1"/>
  <c r="H54" i="6"/>
  <c r="J54" i="6" s="1"/>
  <c r="O61" i="6"/>
  <c r="L61" i="6"/>
  <c r="P61" i="6" s="1"/>
  <c r="R61" i="6" s="1"/>
  <c r="H53" i="6"/>
  <c r="J53" i="6" s="1"/>
  <c r="O60" i="6"/>
  <c r="L60" i="6"/>
  <c r="P60" i="6" s="1"/>
  <c r="R60" i="6" s="1"/>
  <c r="H52" i="6"/>
  <c r="J52" i="6" s="1"/>
  <c r="O59" i="6"/>
  <c r="L59" i="6"/>
  <c r="P59" i="6" s="1"/>
  <c r="R59" i="6" s="1"/>
  <c r="H51" i="6"/>
  <c r="J51" i="6" s="1"/>
  <c r="O58" i="6"/>
  <c r="L58" i="6"/>
  <c r="P58" i="6" s="1"/>
  <c r="R58" i="6" s="1"/>
  <c r="H50" i="6"/>
  <c r="J50" i="6" s="1"/>
  <c r="O57" i="6"/>
  <c r="L57" i="6"/>
  <c r="P57" i="6" s="1"/>
  <c r="R57" i="6" s="1"/>
  <c r="H49" i="6"/>
  <c r="J49" i="6" s="1"/>
  <c r="O56" i="6"/>
  <c r="L56" i="6"/>
  <c r="P56" i="6" s="1"/>
  <c r="R56" i="6" s="1"/>
  <c r="H48" i="6"/>
  <c r="J48" i="6" s="1"/>
  <c r="O55" i="6"/>
  <c r="L55" i="6"/>
  <c r="P55" i="6" s="1"/>
  <c r="R55" i="6" s="1"/>
  <c r="H47" i="6"/>
  <c r="J47" i="6" s="1"/>
  <c r="O54" i="6"/>
  <c r="L54" i="6"/>
  <c r="P54" i="6" s="1"/>
  <c r="R54" i="6" s="1"/>
  <c r="H46" i="6"/>
  <c r="J46" i="6" s="1"/>
  <c r="O53" i="6"/>
  <c r="L53" i="6"/>
  <c r="P53" i="6" s="1"/>
  <c r="R53" i="6" s="1"/>
  <c r="H45" i="6"/>
  <c r="J45" i="6" s="1"/>
  <c r="O52" i="6"/>
  <c r="L52" i="6"/>
  <c r="P52" i="6" s="1"/>
  <c r="R52" i="6" s="1"/>
  <c r="H44" i="6"/>
  <c r="J44" i="6" s="1"/>
  <c r="O51" i="6"/>
  <c r="L51" i="6"/>
  <c r="P51" i="6" s="1"/>
  <c r="R51" i="6" s="1"/>
  <c r="H43" i="6"/>
  <c r="J43" i="6" s="1"/>
  <c r="O50" i="6"/>
  <c r="L50" i="6"/>
  <c r="P50" i="6" s="1"/>
  <c r="R50" i="6" s="1"/>
  <c r="H42" i="6"/>
  <c r="J42" i="6" s="1"/>
  <c r="O49" i="6"/>
  <c r="L49" i="6"/>
  <c r="P49" i="6" s="1"/>
  <c r="R49" i="6" s="1"/>
  <c r="H61" i="6"/>
  <c r="J61" i="6" s="1"/>
  <c r="O48" i="6"/>
  <c r="L48" i="6"/>
  <c r="P48" i="6" s="1"/>
  <c r="R48" i="6" s="1"/>
  <c r="H60" i="6"/>
  <c r="J60" i="6" s="1"/>
  <c r="O47" i="6"/>
  <c r="L47" i="6"/>
  <c r="P47" i="6" s="1"/>
  <c r="R47" i="6" s="1"/>
  <c r="H59" i="6"/>
  <c r="J59" i="6" s="1"/>
  <c r="O46" i="6"/>
  <c r="L46" i="6"/>
  <c r="P46" i="6" s="1"/>
  <c r="R46" i="6" s="1"/>
  <c r="H38" i="6"/>
  <c r="J38" i="6" s="1"/>
  <c r="O45" i="6"/>
  <c r="L45" i="6"/>
  <c r="P45" i="6" s="1"/>
  <c r="R45" i="6" s="1"/>
  <c r="H34" i="6"/>
  <c r="J34" i="6" s="1"/>
  <c r="O44" i="6"/>
  <c r="L44" i="6"/>
  <c r="P44" i="6" s="1"/>
  <c r="R44" i="6" s="1"/>
  <c r="H33" i="6"/>
  <c r="J33" i="6" s="1"/>
  <c r="O43" i="6"/>
  <c r="L43" i="6"/>
  <c r="P43" i="6" s="1"/>
  <c r="R43" i="6" s="1"/>
  <c r="H32" i="6"/>
  <c r="J32" i="6" s="1"/>
  <c r="O42" i="6"/>
  <c r="L42" i="6"/>
  <c r="P42" i="6" s="1"/>
  <c r="R42" i="6" s="1"/>
  <c r="H39" i="6"/>
  <c r="J39" i="6" s="1"/>
  <c r="O41" i="6"/>
  <c r="L41" i="6"/>
  <c r="P41" i="6" s="1"/>
  <c r="R41" i="6" s="1"/>
  <c r="H41" i="6"/>
  <c r="J41" i="6" s="1"/>
  <c r="O40" i="6"/>
  <c r="L40" i="6"/>
  <c r="P40" i="6" s="1"/>
  <c r="R40" i="6" s="1"/>
  <c r="H40" i="6"/>
  <c r="J40" i="6" s="1"/>
  <c r="O39" i="6"/>
  <c r="L39" i="6"/>
  <c r="P39" i="6" s="1"/>
  <c r="R39" i="6" s="1"/>
  <c r="H66" i="6"/>
  <c r="J66" i="6" s="1"/>
  <c r="O38" i="6"/>
  <c r="L38" i="6"/>
  <c r="P38" i="6" s="1"/>
  <c r="R38" i="6" s="1"/>
  <c r="H65" i="6"/>
  <c r="J65" i="6" s="1"/>
  <c r="O34" i="6"/>
  <c r="L34" i="6"/>
  <c r="P34" i="6" s="1"/>
  <c r="R34" i="6" s="1"/>
  <c r="H64" i="6"/>
  <c r="J64" i="6" s="1"/>
  <c r="O33" i="6"/>
  <c r="L33" i="6"/>
  <c r="P33" i="6" s="1"/>
  <c r="R33" i="6" s="1"/>
  <c r="H63" i="6"/>
  <c r="J63" i="6" s="1"/>
  <c r="O32" i="6"/>
  <c r="L32" i="6"/>
  <c r="P32" i="6" s="1"/>
  <c r="R32" i="6" s="1"/>
  <c r="H62" i="6"/>
  <c r="J62" i="6" s="1"/>
  <c r="O31" i="6"/>
  <c r="L31" i="6"/>
  <c r="P31" i="6" s="1"/>
  <c r="R31" i="6" s="1"/>
  <c r="H31" i="6"/>
  <c r="J31" i="6" s="1"/>
  <c r="O30" i="6"/>
  <c r="L30" i="6"/>
  <c r="P30" i="6" s="1"/>
  <c r="R30" i="6" s="1"/>
  <c r="H30" i="6"/>
  <c r="J30" i="6" s="1"/>
  <c r="O29" i="6"/>
  <c r="L29" i="6"/>
  <c r="P29" i="6" s="1"/>
  <c r="R29" i="6" s="1"/>
  <c r="H29" i="6"/>
  <c r="J29" i="6" s="1"/>
  <c r="O28" i="6"/>
  <c r="L28" i="6"/>
  <c r="P28" i="6" s="1"/>
  <c r="R28" i="6" s="1"/>
  <c r="H28" i="6"/>
  <c r="J28" i="6" s="1"/>
  <c r="O27" i="6"/>
  <c r="L27" i="6"/>
  <c r="P27" i="6" s="1"/>
  <c r="R27" i="6" s="1"/>
  <c r="H27" i="6"/>
  <c r="J27" i="6" s="1"/>
  <c r="O26" i="6"/>
  <c r="L26" i="6"/>
  <c r="P26" i="6" s="1"/>
  <c r="R26" i="6" s="1"/>
  <c r="H26" i="6"/>
  <c r="J26" i="6" s="1"/>
  <c r="O25" i="6"/>
  <c r="L25" i="6"/>
  <c r="P25" i="6" s="1"/>
  <c r="R25" i="6" s="1"/>
  <c r="H25" i="6"/>
  <c r="J25" i="6" s="1"/>
  <c r="O24" i="6"/>
  <c r="L24" i="6"/>
  <c r="P24" i="6" s="1"/>
  <c r="R24" i="6" s="1"/>
  <c r="H24" i="6"/>
  <c r="J24" i="6" s="1"/>
  <c r="O23" i="6"/>
  <c r="L23" i="6"/>
  <c r="P23" i="6" s="1"/>
  <c r="R23" i="6" s="1"/>
  <c r="H23" i="6"/>
  <c r="J23" i="6" s="1"/>
  <c r="O22" i="6"/>
  <c r="L22" i="6"/>
  <c r="P22" i="6" s="1"/>
  <c r="R22" i="6" s="1"/>
  <c r="H22" i="6"/>
  <c r="J22" i="6" s="1"/>
  <c r="O21" i="6"/>
  <c r="L21" i="6"/>
  <c r="P21" i="6" s="1"/>
  <c r="R21" i="6" s="1"/>
  <c r="H21" i="6"/>
  <c r="J21" i="6" s="1"/>
  <c r="O20" i="6"/>
  <c r="L20" i="6"/>
  <c r="P20" i="6" s="1"/>
  <c r="R20" i="6" s="1"/>
  <c r="H20" i="6"/>
  <c r="J20" i="6" s="1"/>
  <c r="O19" i="6"/>
  <c r="L19" i="6"/>
  <c r="P19" i="6" s="1"/>
  <c r="R19" i="6" s="1"/>
  <c r="H19" i="6"/>
  <c r="J19" i="6" s="1"/>
  <c r="O18" i="6"/>
  <c r="L18" i="6"/>
  <c r="P18" i="6" s="1"/>
  <c r="R18" i="6" s="1"/>
  <c r="H18" i="6"/>
  <c r="J18" i="6" s="1"/>
  <c r="O17" i="6"/>
  <c r="L17" i="6"/>
  <c r="P17" i="6" s="1"/>
  <c r="R17" i="6" s="1"/>
  <c r="H17" i="6"/>
  <c r="J17" i="6" s="1"/>
  <c r="O16" i="6"/>
  <c r="L16" i="6"/>
  <c r="P16" i="6" s="1"/>
  <c r="R16" i="6" s="1"/>
  <c r="H16" i="6"/>
  <c r="J16" i="6" s="1"/>
  <c r="O15" i="6"/>
  <c r="L15" i="6"/>
  <c r="P15" i="6" s="1"/>
  <c r="R15" i="6" s="1"/>
  <c r="H15" i="6"/>
  <c r="J15" i="6" s="1"/>
  <c r="O14" i="6"/>
  <c r="L14" i="6"/>
  <c r="P14" i="6" s="1"/>
  <c r="R14" i="6" s="1"/>
  <c r="H14" i="6"/>
  <c r="J14" i="6" s="1"/>
  <c r="O13" i="6"/>
  <c r="L13" i="6"/>
  <c r="P13" i="6" s="1"/>
  <c r="R13" i="6" s="1"/>
  <c r="H13" i="6"/>
  <c r="J13" i="6" s="1"/>
  <c r="O12" i="6"/>
  <c r="L12" i="6"/>
  <c r="P12" i="6" s="1"/>
  <c r="R12" i="6" s="1"/>
  <c r="H12" i="6"/>
  <c r="J12" i="6" s="1"/>
  <c r="O11" i="6"/>
  <c r="L11" i="6"/>
  <c r="P11" i="6" s="1"/>
  <c r="R11" i="6" s="1"/>
  <c r="H11" i="6"/>
  <c r="J11" i="6" s="1"/>
  <c r="O10" i="6"/>
  <c r="L10" i="6"/>
  <c r="P10" i="6" s="1"/>
  <c r="R10" i="6" s="1"/>
  <c r="H10" i="6"/>
  <c r="J10" i="6" s="1"/>
  <c r="L9" i="6"/>
  <c r="P9" i="6" s="1"/>
  <c r="R9" i="6" s="1"/>
  <c r="H9" i="6"/>
  <c r="J9" i="6" s="1"/>
  <c r="N8" i="6"/>
  <c r="L8" i="6"/>
  <c r="D82" i="6" l="1"/>
  <c r="H82" i="6" s="1"/>
  <c r="J82" i="6" s="1"/>
  <c r="H81" i="6"/>
  <c r="J81" i="6" s="1"/>
  <c r="L82" i="6"/>
  <c r="P82" i="6" s="1"/>
  <c r="R82" i="6" s="1"/>
  <c r="P117" i="6"/>
  <c r="R117" i="6" s="1"/>
  <c r="P77" i="6"/>
  <c r="R77" i="6" s="1"/>
  <c r="L67" i="6"/>
  <c r="P67" i="6" s="1"/>
  <c r="R67" i="6" s="1"/>
  <c r="H117" i="6"/>
  <c r="J117" i="6" s="1"/>
  <c r="C96" i="1" l="1"/>
  <c r="Y95" i="1"/>
  <c r="W95" i="1"/>
  <c r="U95" i="1"/>
  <c r="S95" i="1"/>
  <c r="Q95" i="1"/>
  <c r="O95" i="1"/>
  <c r="M95" i="1"/>
  <c r="K95" i="1"/>
  <c r="I95" i="1"/>
  <c r="G95" i="1"/>
  <c r="E95" i="1"/>
  <c r="Y94" i="1"/>
  <c r="W94" i="1"/>
  <c r="U94" i="1"/>
  <c r="S94" i="1"/>
  <c r="Q94" i="1"/>
  <c r="O94" i="1"/>
  <c r="M94" i="1"/>
  <c r="K94" i="1"/>
  <c r="I94" i="1"/>
  <c r="G94" i="1"/>
  <c r="E94" i="1"/>
  <c r="AA93" i="1"/>
  <c r="AA96" i="1" s="1"/>
  <c r="Y93" i="1"/>
  <c r="W93" i="1"/>
  <c r="U93" i="1"/>
  <c r="S93" i="1"/>
  <c r="Q93" i="1"/>
  <c r="O93" i="1"/>
  <c r="M93" i="1"/>
  <c r="K93" i="1"/>
  <c r="I93" i="1"/>
  <c r="G93" i="1"/>
  <c r="E93" i="1"/>
  <c r="C90" i="1"/>
  <c r="Y89" i="1"/>
  <c r="W89" i="1"/>
  <c r="U89" i="1"/>
  <c r="S89" i="1"/>
  <c r="Q89" i="1"/>
  <c r="O89" i="1"/>
  <c r="M89" i="1"/>
  <c r="K89" i="1"/>
  <c r="I89" i="1"/>
  <c r="G89" i="1"/>
  <c r="E89" i="1"/>
  <c r="Y88" i="1"/>
  <c r="W88" i="1"/>
  <c r="U88" i="1"/>
  <c r="S88" i="1"/>
  <c r="Q88" i="1"/>
  <c r="O88" i="1"/>
  <c r="M88" i="1"/>
  <c r="K88" i="1"/>
  <c r="I88" i="1"/>
  <c r="G88" i="1"/>
  <c r="E88" i="1"/>
  <c r="AA87" i="1"/>
  <c r="AA90" i="1" s="1"/>
  <c r="Y87" i="1"/>
  <c r="W87" i="1"/>
  <c r="U87" i="1"/>
  <c r="S87" i="1"/>
  <c r="Q87" i="1"/>
  <c r="O87" i="1"/>
  <c r="M87" i="1"/>
  <c r="K87" i="1"/>
  <c r="I87" i="1"/>
  <c r="G87" i="1"/>
  <c r="E87" i="1"/>
  <c r="C77" i="1"/>
  <c r="Y76" i="1"/>
  <c r="W76" i="1"/>
  <c r="U76" i="1"/>
  <c r="S76" i="1"/>
  <c r="Q76" i="1"/>
  <c r="O76" i="1"/>
  <c r="M76" i="1"/>
  <c r="K76" i="1"/>
  <c r="I76" i="1"/>
  <c r="G76" i="1"/>
  <c r="E76" i="1"/>
  <c r="Y75" i="1"/>
  <c r="W75" i="1"/>
  <c r="U75" i="1"/>
  <c r="S75" i="1"/>
  <c r="Q75" i="1"/>
  <c r="O75" i="1"/>
  <c r="M75" i="1"/>
  <c r="K75" i="1"/>
  <c r="I75" i="1"/>
  <c r="G75" i="1"/>
  <c r="E75" i="1"/>
  <c r="Y74" i="1"/>
  <c r="AA74" i="1" s="1"/>
  <c r="AC74" i="1" s="1"/>
  <c r="AE74" i="1" s="1"/>
  <c r="W74" i="1"/>
  <c r="U74" i="1"/>
  <c r="S74" i="1"/>
  <c r="Q74" i="1"/>
  <c r="O74" i="1"/>
  <c r="M74" i="1"/>
  <c r="K74" i="1"/>
  <c r="I74" i="1"/>
  <c r="G74" i="1"/>
  <c r="E74" i="1"/>
  <c r="AE73" i="1"/>
  <c r="AC73" i="1"/>
  <c r="AA73" i="1"/>
  <c r="Y73" i="1"/>
  <c r="W73" i="1"/>
  <c r="U73" i="1"/>
  <c r="S73" i="1"/>
  <c r="Q73" i="1"/>
  <c r="O73" i="1"/>
  <c r="M73" i="1"/>
  <c r="K73" i="1"/>
  <c r="I73" i="1"/>
  <c r="G73" i="1"/>
  <c r="E73" i="1"/>
  <c r="C46" i="1"/>
  <c r="Y45" i="1"/>
  <c r="W45" i="1"/>
  <c r="U45" i="1"/>
  <c r="S45" i="1"/>
  <c r="Q45" i="1"/>
  <c r="O45" i="1"/>
  <c r="M45" i="1"/>
  <c r="K45" i="1"/>
  <c r="I45" i="1"/>
  <c r="G45" i="1"/>
  <c r="E45" i="1"/>
  <c r="Y44" i="1"/>
  <c r="W44" i="1"/>
  <c r="U44" i="1"/>
  <c r="S44" i="1"/>
  <c r="Q44" i="1"/>
  <c r="O44" i="1"/>
  <c r="M44" i="1"/>
  <c r="K44" i="1"/>
  <c r="I44" i="1"/>
  <c r="G44" i="1"/>
  <c r="E44" i="1"/>
  <c r="Y43" i="1"/>
  <c r="AA43" i="1" s="1"/>
  <c r="AC43" i="1" s="1"/>
  <c r="AE43" i="1" s="1"/>
  <c r="W43" i="1"/>
  <c r="U43" i="1"/>
  <c r="S43" i="1"/>
  <c r="Q43" i="1"/>
  <c r="O43" i="1"/>
  <c r="M43" i="1"/>
  <c r="K43" i="1"/>
  <c r="I43" i="1"/>
  <c r="G43" i="1"/>
  <c r="E43" i="1"/>
  <c r="Y42" i="1"/>
  <c r="W42" i="1"/>
  <c r="U42" i="1"/>
  <c r="S42" i="1"/>
  <c r="Q42" i="1"/>
  <c r="O42" i="1"/>
  <c r="M42" i="1"/>
  <c r="K42" i="1"/>
  <c r="I42" i="1"/>
  <c r="G42" i="1"/>
  <c r="E42" i="1"/>
  <c r="AE41" i="1"/>
  <c r="AC41" i="1"/>
  <c r="AA41" i="1"/>
  <c r="Y41" i="1"/>
  <c r="W41" i="1"/>
  <c r="U41" i="1"/>
  <c r="S41" i="1"/>
  <c r="Q41" i="1"/>
  <c r="O41" i="1"/>
  <c r="M41" i="1"/>
  <c r="K41" i="1"/>
  <c r="I41" i="1"/>
  <c r="G41" i="1"/>
  <c r="E41" i="1"/>
  <c r="C14" i="1"/>
  <c r="Y13" i="1"/>
  <c r="W13" i="1"/>
  <c r="U13" i="1"/>
  <c r="S13" i="1"/>
  <c r="Q13" i="1"/>
  <c r="O13" i="1"/>
  <c r="M13" i="1"/>
  <c r="K13" i="1"/>
  <c r="I13" i="1"/>
  <c r="G13" i="1"/>
  <c r="E13" i="1"/>
  <c r="Y12" i="1"/>
  <c r="W12" i="1"/>
  <c r="U12" i="1"/>
  <c r="S12" i="1"/>
  <c r="Q12" i="1"/>
  <c r="O12" i="1"/>
  <c r="M12" i="1"/>
  <c r="K12" i="1"/>
  <c r="I12" i="1"/>
  <c r="G12" i="1"/>
  <c r="E12" i="1"/>
  <c r="Y11" i="1"/>
  <c r="AA11" i="1" s="1"/>
  <c r="W11" i="1"/>
  <c r="U11" i="1"/>
  <c r="S11" i="1"/>
  <c r="Q11" i="1"/>
  <c r="O11" i="1"/>
  <c r="M11" i="1"/>
  <c r="K11" i="1"/>
  <c r="I11" i="1"/>
  <c r="G11" i="1"/>
  <c r="E11" i="1"/>
  <c r="Y10" i="1"/>
  <c r="W10" i="1"/>
  <c r="U10" i="1"/>
  <c r="S10" i="1"/>
  <c r="Q10" i="1"/>
  <c r="O10" i="1"/>
  <c r="M10" i="1"/>
  <c r="K10" i="1"/>
  <c r="I10" i="1"/>
  <c r="G10" i="1"/>
  <c r="E10" i="1"/>
  <c r="AE9" i="1"/>
  <c r="AC9" i="1"/>
  <c r="AA9" i="1"/>
  <c r="Y9" i="1"/>
  <c r="W9" i="1"/>
  <c r="U9" i="1"/>
  <c r="S9" i="1"/>
  <c r="Q9" i="1"/>
  <c r="O9" i="1"/>
  <c r="M9" i="1"/>
  <c r="K9" i="1"/>
  <c r="I9" i="1"/>
  <c r="G9" i="1"/>
  <c r="E9" i="1"/>
  <c r="AA14" i="1" l="1"/>
  <c r="K96" i="1"/>
  <c r="W77" i="1"/>
  <c r="E90" i="1"/>
  <c r="G96" i="1"/>
  <c r="W90" i="1"/>
  <c r="G90" i="1"/>
  <c r="U90" i="1"/>
  <c r="M96" i="1"/>
  <c r="E96" i="1"/>
  <c r="G77" i="1"/>
  <c r="S90" i="1"/>
  <c r="S46" i="1"/>
  <c r="O77" i="1"/>
  <c r="Q14" i="1"/>
  <c r="Q77" i="1"/>
  <c r="AA46" i="1"/>
  <c r="S14" i="1"/>
  <c r="M46" i="1"/>
  <c r="AC46" i="1"/>
  <c r="M90" i="1"/>
  <c r="S96" i="1"/>
  <c r="I90" i="1"/>
  <c r="E14" i="1"/>
  <c r="U14" i="1"/>
  <c r="O46" i="1"/>
  <c r="O90" i="1"/>
  <c r="U96" i="1"/>
  <c r="K90" i="1"/>
  <c r="Q96" i="1"/>
  <c r="G14" i="1"/>
  <c r="W14" i="1"/>
  <c r="Q46" i="1"/>
  <c r="E46" i="1"/>
  <c r="U46" i="1"/>
  <c r="I77" i="1"/>
  <c r="Y77" i="1"/>
  <c r="Q90" i="1"/>
  <c r="W96" i="1"/>
  <c r="Y90" i="1"/>
  <c r="S77" i="1"/>
  <c r="I14" i="1"/>
  <c r="Y14" i="1"/>
  <c r="M14" i="1"/>
  <c r="G46" i="1"/>
  <c r="W46" i="1"/>
  <c r="K77" i="1"/>
  <c r="AA77" i="1"/>
  <c r="E77" i="1"/>
  <c r="U77" i="1"/>
  <c r="I96" i="1"/>
  <c r="Y96" i="1"/>
  <c r="AE77" i="1"/>
  <c r="O96" i="1"/>
  <c r="K46" i="1"/>
  <c r="K14" i="1"/>
  <c r="O14" i="1"/>
  <c r="I46" i="1"/>
  <c r="Y46" i="1"/>
  <c r="M77" i="1"/>
  <c r="AC77" i="1"/>
  <c r="AE46" i="1"/>
  <c r="AE11" i="1"/>
  <c r="AE14" i="1" s="1"/>
  <c r="AC11" i="1"/>
  <c r="AC14" i="1" s="1"/>
</calcChain>
</file>

<file path=xl/sharedStrings.xml><?xml version="1.0" encoding="utf-8"?>
<sst xmlns="http://schemas.openxmlformats.org/spreadsheetml/2006/main" count="462" uniqueCount="245">
  <si>
    <t>Finance and Administration</t>
  </si>
  <si>
    <t>FEE SCHEDULE PER SEMESTER</t>
  </si>
  <si>
    <t>SEMESTER CREDITS</t>
  </si>
  <si>
    <t>Tuition*</t>
  </si>
  <si>
    <t>Mandatory Student Fee**</t>
  </si>
  <si>
    <t>Mandatory Technology Fee**</t>
  </si>
  <si>
    <t>Mandatory Connect ND Fee**</t>
  </si>
  <si>
    <t>Mandatory NDSA Fee**</t>
  </si>
  <si>
    <t>Connect ND Fee**</t>
  </si>
  <si>
    <t>NDSA Fee**</t>
  </si>
  <si>
    <t>ADDITIONAL INFORMATION</t>
  </si>
  <si>
    <t>2) Mandatory Student Fee consists of three different fees.  The University Fee of $33.28/credit supports Athletics, Cheerleading, Music, Theatre/Dance, Rodeo,  and Student Health.  The Activity Fee of</t>
  </si>
  <si>
    <t xml:space="preserve">     $5.75/credit supports Student Senate, Homecoming, Campus Activity Board, intramural activities, and student activities.  The Biesiot Activity Center Fee of $1.00/credit supoprts the Henry Biesiot Activity Center debt</t>
  </si>
  <si>
    <t xml:space="preserve">     retirement and operating costs</t>
  </si>
  <si>
    <t>4) States that qualify for Resident Rates:</t>
  </si>
  <si>
    <t>US Citizens and Permanent Residents who reside in all 50 states and the District of Columbia.</t>
  </si>
  <si>
    <t>Residents of the Canadian Provinces of Manitoba and Saskatchewan</t>
  </si>
  <si>
    <t>DICKINSON STATE UNIVERSITY</t>
  </si>
  <si>
    <t>COURSE FEES, PROGRAM FEES,</t>
  </si>
  <si>
    <t>&amp; MISCELLANEOUS FEES</t>
  </si>
  <si>
    <t>FEE AMOUNT</t>
  </si>
  <si>
    <t>Course Fees:</t>
  </si>
  <si>
    <t>2025-26</t>
  </si>
  <si>
    <t>2024-25</t>
  </si>
  <si>
    <t>ANSC 160 - Equine Nutrition</t>
  </si>
  <si>
    <t>ANSC 161 - Equine Business Management</t>
  </si>
  <si>
    <t>ANSC 162 - Equine Reproduction</t>
  </si>
  <si>
    <t>ANSC 163 - Equine Health and Disease</t>
  </si>
  <si>
    <t>ANSC 164 - Equine Behavior, Groundwork</t>
  </si>
  <si>
    <t>ANSC 243 - Slaughter and Processing of Domestic Livestock</t>
  </si>
  <si>
    <t>ANSC 244 - Value-added Meats Processing</t>
  </si>
  <si>
    <t>ANSC 261 - Basic Equitation Horsemanship</t>
  </si>
  <si>
    <t>ANSC 262 - Equine Anatomy and Selection</t>
  </si>
  <si>
    <t>ANSC 263 - Stallion Management</t>
  </si>
  <si>
    <t>ANSC 264 - AI Training</t>
  </si>
  <si>
    <t>ANSC 265 - Equine Marketing</t>
  </si>
  <si>
    <t>ANSC 267 - Equine Facility Management</t>
  </si>
  <si>
    <t>ANSC 268 - Basic Colt Training</t>
  </si>
  <si>
    <t xml:space="preserve"> ANSC 270 - Equine Training Theory I</t>
  </si>
  <si>
    <t>ANSC 271 - Equine Training Theory II</t>
  </si>
  <si>
    <t>ANSC 272 - Equine Training Techniques I</t>
  </si>
  <si>
    <t>ANSC 273 - Equine Training Techniques II</t>
  </si>
  <si>
    <t>ANSC 274 - Equine Training Techniques III</t>
  </si>
  <si>
    <t>ANSC 275 - Equine Training Techniques IV</t>
  </si>
  <si>
    <t>ANSC 391 - Intermediate Horsemanship</t>
  </si>
  <si>
    <t>ASM 155 - Agricultural Welding</t>
  </si>
  <si>
    <t>ASM 255 - Advanced Welding</t>
  </si>
  <si>
    <t>ELED 398B - Elem Methods Blk Field Exp I</t>
  </si>
  <si>
    <t>ELED 398C - Elem Method Block Field Exp II</t>
  </si>
  <si>
    <t>ELED 498A - Teaching in Elementary School</t>
  </si>
  <si>
    <t>ELED 498K - Teach in Elementary &amp; EC</t>
  </si>
  <si>
    <t>EDUC 575 - Student Teaching Internship</t>
  </si>
  <si>
    <t>FIRE 101L - Firefighter I Lab</t>
  </si>
  <si>
    <t>FIRE 102L - Firefighter II Lab</t>
  </si>
  <si>
    <t>HPER 210 - First Aid and CPR</t>
  </si>
  <si>
    <t>MUSC 260 - Voice - Music Lessons/Unit</t>
  </si>
  <si>
    <t>MUSC 266 - Saxophone - Music Lessons/Unit</t>
  </si>
  <si>
    <t>MUSC 273 - Percussion - Music Lessons/Unit</t>
  </si>
  <si>
    <t>MUSC 460 - Voice - Music Lessons/Unit</t>
  </si>
  <si>
    <t>MUSC 463 - Flute - Music Lessons/Unit</t>
  </si>
  <si>
    <t>MUSC 465 - Clarinet - Music Lessons/Unit</t>
  </si>
  <si>
    <t>MUSC 470 - Trombone - Music Lessons/Unit</t>
  </si>
  <si>
    <t>MUSC 472 - Tuba - Music Lessons/Unit</t>
  </si>
  <si>
    <t>MUSC 473 - Percussion - Music Lessons/Unit</t>
  </si>
  <si>
    <t>MUSC 488 - Senior Recital</t>
  </si>
  <si>
    <t>NURS 100 - Certified Nursing Assistant (CNA) Training</t>
  </si>
  <si>
    <t>NURS 198A - Basic Nurs Concepts Clinical I</t>
  </si>
  <si>
    <t>NURS 198B - Basic Nurs Concept Clinical II</t>
  </si>
  <si>
    <t>NURS 251 - Intermediate Nsg Concepts II</t>
  </si>
  <si>
    <t>NURS 298B - Inter Nurs Concepts Clinical I</t>
  </si>
  <si>
    <t>NURS 298C - Inter Nurs Concepts Clinical II</t>
  </si>
  <si>
    <t>SEED 398B - Sec Methods Block Fld Exp I</t>
  </si>
  <si>
    <t>SEED 398C - Sec Methods Block Fld Exp II</t>
  </si>
  <si>
    <t>SEED 498 - Teaching in the Secondary Schl</t>
  </si>
  <si>
    <t>WELD 161 - Welding I</t>
  </si>
  <si>
    <t>WELD 162 - Welding II</t>
  </si>
  <si>
    <t>WELD 261 - Welding III</t>
  </si>
  <si>
    <t>WELD 262 - Welding IV</t>
  </si>
  <si>
    <t>WELD 361 - Welding - Pipe Welding</t>
  </si>
  <si>
    <t>Program Fees:</t>
  </si>
  <si>
    <t>Nursing Program</t>
  </si>
  <si>
    <t xml:space="preserve">Diesel Technology </t>
  </si>
  <si>
    <t>Miscellaneous Fees:</t>
  </si>
  <si>
    <t>Application Fee</t>
  </si>
  <si>
    <t>Convenience Fee</t>
  </si>
  <si>
    <t>New Student Fee</t>
  </si>
  <si>
    <t>1/2 tuition rate</t>
  </si>
  <si>
    <t>Diploma</t>
  </si>
  <si>
    <t>ID Replacement Fee</t>
  </si>
  <si>
    <t>Shots</t>
  </si>
  <si>
    <t>Varies</t>
  </si>
  <si>
    <t>Transcripts</t>
  </si>
  <si>
    <t>NORTH DAKOTA UNIVERSITY SYSTEM</t>
  </si>
  <si>
    <t>2025-26 ACADEMIC YEAR COURSE AND PROGRAM FEES</t>
  </si>
  <si>
    <t xml:space="preserve"> </t>
  </si>
  <si>
    <t>Fee Type per BHE Policy 805.3-2c</t>
  </si>
  <si>
    <t>TOTAL ESTIMATED REVENUE</t>
  </si>
  <si>
    <t>which require BHE approval.</t>
  </si>
  <si>
    <t>Final</t>
  </si>
  <si>
    <t>Current</t>
  </si>
  <si>
    <t>Dollar</t>
  </si>
  <si>
    <t>Percent</t>
  </si>
  <si>
    <t>805.3-2c Course Fees:</t>
  </si>
  <si>
    <t>Change</t>
  </si>
  <si>
    <t>Proposed</t>
  </si>
  <si>
    <t xml:space="preserve">  Total Course Fees</t>
  </si>
  <si>
    <t>Policy 805.3-2c indicates that "Institutions may charge special course fees to benefit all students in a class to cover costs such as transportation and admission on field trips, field experience or study abroad trips, insurance and testing required for specific classes, and individual sesions provided to students such as flight training and music lessions.</t>
  </si>
  <si>
    <t xml:space="preserve">New course fees established after tuition model implementation, which do not meet the above criteria, require SBHE approval. </t>
  </si>
  <si>
    <t>Fee Type per BHE Policy 805.3-2d</t>
  </si>
  <si>
    <t>805.3-2d Program Fees:</t>
  </si>
  <si>
    <t>Fire Fighting 1 - Excludes Uniform</t>
  </si>
  <si>
    <t>Fire Fighting 2 - Excludes Uniform</t>
  </si>
  <si>
    <t>Auto Extraction - Excludes Uniform</t>
  </si>
  <si>
    <t xml:space="preserve">  Total Program Fees</t>
  </si>
  <si>
    <t>Policy 805.3-2d indicates that "Institutions may charge special program fees to benefit students in particular programs that have exceptional and critical needs that are not adequately funded through differential tuition or other sources. New program fees established after tuition model implementation require SBHE approval".</t>
  </si>
  <si>
    <t>NOTE:  The Program Fee Template (pdf) must be filled out and submitted for all new or increased program fees.</t>
  </si>
  <si>
    <t>Fee Type per BHE Policy 805.3-1b - which require approval by Institution President</t>
  </si>
  <si>
    <t>805.3-1b Technology Fee - Per Credit Hour*</t>
  </si>
  <si>
    <t>805.3-1c NDSA Fee - Per Credit Hour*</t>
  </si>
  <si>
    <t>805.3-1d ConnectND Fee - Per Credit Hour*</t>
  </si>
  <si>
    <t>Policy 805.3-1b indicates that "institutions shall establish procedures providing for student input concerning the amount of the fee and use of fee revenue."</t>
  </si>
  <si>
    <t>Please document results of student input for any requested increases below.</t>
  </si>
  <si>
    <t>Fee Type per BHE Policy 805.3-1a Student Fees</t>
  </si>
  <si>
    <t>require approval by Institution President</t>
  </si>
  <si>
    <t>Date approved by Institution President</t>
  </si>
  <si>
    <t xml:space="preserve">805.3-1a-i-ii. Student Activity and </t>
  </si>
  <si>
    <t xml:space="preserve">             College/University Fees: </t>
  </si>
  <si>
    <t>Student fee (Univ/Act/BAC) - Per Credit Hour*</t>
  </si>
  <si>
    <t xml:space="preserve">  Total Student Activity &amp; Univ/College Fees</t>
  </si>
  <si>
    <t>805.3-1a-i-ii - indicates that "the amount of the (activity) fee shall be established by a vote of either the student body or its elected representative body as determined by institution policies and approved by the institution president."   805.3-1a-ii - states that "the amount of the (university/college) fee shall be established by the institution president; provided, however, that prior to instituting a fee or changing the fee, the president shall notify the institution student government body and provide students an opportunity for input on the proposed action."</t>
  </si>
  <si>
    <t>Please document results of student voting/input for any requested increases below.</t>
  </si>
  <si>
    <t>Fee Type per BHE Policy 805.3-2.  Other Fees</t>
  </si>
  <si>
    <t>805.3-2a - Application Fee</t>
  </si>
  <si>
    <t>805.3-2f - Convenience Fee</t>
  </si>
  <si>
    <t>* A convenience fee is being added to those payments received that come from a company that assesses a fee to process the payment, ex. - Visa, Mastercard</t>
  </si>
  <si>
    <t>* - Fees are capped at 12 credit hours</t>
  </si>
  <si>
    <t>ROOM AND MEAL RATES PER SEMESTER</t>
  </si>
  <si>
    <t xml:space="preserve">Base Rate </t>
  </si>
  <si>
    <t>Sem./YR</t>
  </si>
  <si>
    <t>Woods Single</t>
  </si>
  <si>
    <t>Woods Double</t>
  </si>
  <si>
    <t>$2,625 / $5,250</t>
  </si>
  <si>
    <t>$1,680 / $3,360</t>
  </si>
  <si>
    <t>$3,100 / $6,200</t>
  </si>
  <si>
    <t xml:space="preserve">*Based on double occpancy. </t>
  </si>
  <si>
    <t>*Billed through THD by semester as Aug-Dec (5 months) &amp; Jan-May (5 months)</t>
  </si>
  <si>
    <t>Gold Plan - All Day Access w/$100 flex dollars/semester</t>
  </si>
  <si>
    <t>SilverBlock 160/ $350 flex Dollars/semester</t>
  </si>
  <si>
    <t>Basic Block 190/ $200 flex Dollars/semester</t>
  </si>
  <si>
    <t>Perch 80 meals</t>
  </si>
  <si>
    <t>Perch 50 meals</t>
  </si>
  <si>
    <t>Perch 25 meals</t>
  </si>
  <si>
    <t>Perch 10 Meals</t>
  </si>
  <si>
    <t>Summer charges will be assessed based on a resident’s housing agreement, regardless of length of stay.</t>
  </si>
  <si>
    <t xml:space="preserve">Audit Fee, per semester hour – 30001-3000-460001 . . . . . . . . . . . . . . . . . . . . . </t>
  </si>
  <si>
    <t>1/2 tuition</t>
  </si>
  <si>
    <t xml:space="preserve">Credentials – 22564-5110-460001 . . . . . . . . . . . . . . . . . . . . . . . . . . . . . . . . . . . </t>
  </si>
  <si>
    <t>Late payment fee, 1.75% of balance on account</t>
  </si>
  <si>
    <t xml:space="preserve"> – 30001-3000-460001  . . . . . . . . . . . . . . . . . . . .  </t>
  </si>
  <si>
    <t xml:space="preserve">Parking Fee/Academic year – 10501-3060-440010 (Accounts Receivable ) . </t>
  </si>
  <si>
    <t xml:space="preserve">Placement Bulletin – 22564-5110-460001  . . . . . . . . . . . . . . . . . . . . . . . . . . . . </t>
  </si>
  <si>
    <t>Recording Fee, per semester hour – 30001-3000-460001 . . . . . . . . . . . . . . . . .</t>
  </si>
  <si>
    <t xml:space="preserve">Reinstatement Fee - (Must be paid prior to re-enrollment)  . . . . . . . . . . . . . . . . </t>
  </si>
  <si>
    <t xml:space="preserve">Replacement ID – 22607-3040-470470  . . . . . . . . . . . . . . . . . . . . . . . . . . . . . . </t>
  </si>
  <si>
    <t xml:space="preserve">Shots - 22595-5112-462110 . . . . . . . . . . . . . . . . . . . . . . . . . . . . . . . . . . . </t>
  </si>
  <si>
    <t>varies</t>
  </si>
  <si>
    <t xml:space="preserve">Transcripts - 30001-3000-471020  . . . . . . . . . . . . . . . . . . . . . . . . . . . . . . . . . . </t>
  </si>
  <si>
    <t>International Student Health Insurance</t>
  </si>
  <si>
    <t>Student Coverage:</t>
  </si>
  <si>
    <t>For the Academic Year 2026-2027</t>
  </si>
  <si>
    <t>UNDERGRADUATE RESIDENT RATES - BASE</t>
  </si>
  <si>
    <t>GRADUATE CREDIT RATES</t>
  </si>
  <si>
    <t>DUAL CREDIT HIGH SCHOOL RATES - SUBSIDIZED</t>
  </si>
  <si>
    <t>DUAL CREDIT HIGH SCHOOL RATES - UNSUBSIDIZED</t>
  </si>
  <si>
    <t>2026-27 ACADEMIC YEAR</t>
  </si>
  <si>
    <t>2026-2027 ACADEMIC YEAR - FEES</t>
  </si>
  <si>
    <t xml:space="preserve">FIRE 101AL - Firefighter I Lab </t>
  </si>
  <si>
    <t xml:space="preserve">FIRE 101BL - Firefighter I Lab </t>
  </si>
  <si>
    <t>FIRE 200 - Vehicle Extraction Lab</t>
  </si>
  <si>
    <t>HPER 174 - Varsity Athletic Enhancement</t>
  </si>
  <si>
    <t>Athletic &amp; Athletic Club  (Fall Semester only)</t>
  </si>
  <si>
    <t>2026-2027</t>
  </si>
  <si>
    <t>2025-2026</t>
  </si>
  <si>
    <t>TBD</t>
  </si>
  <si>
    <t>Aug 16, 2026 - Dec 31, 2026</t>
  </si>
  <si>
    <t>Jan 1, 2027 - Aug 15, 2027</t>
  </si>
  <si>
    <t>26-27</t>
  </si>
  <si>
    <t>Credentials (Apostille)</t>
  </si>
  <si>
    <t>$100/$150</t>
  </si>
  <si>
    <t>$2,900 / $5,800</t>
  </si>
  <si>
    <t>$2,000 / $4,000</t>
  </si>
  <si>
    <t>Lowman Walton (formerly Pulver) Single</t>
  </si>
  <si>
    <t>$1,900 / $3,800*</t>
  </si>
  <si>
    <t>$2,700 / $5,400</t>
  </si>
  <si>
    <t>$2,845 / $5,690</t>
  </si>
  <si>
    <t>Housing Rates 2026-2027 Academic Year</t>
  </si>
  <si>
    <t>Residential Student Dining Plan Rates 2026-2027 Academic Year</t>
  </si>
  <si>
    <t>Apartment &amp; Commuter Student Dining Plan Rates 2026-2027 Academic Year</t>
  </si>
  <si>
    <t>Summer 2026 Rates</t>
  </si>
  <si>
    <t>Updated  5.4.26</t>
  </si>
  <si>
    <t>$3,177.50 / $6,355</t>
  </si>
  <si>
    <t>Summer 2026 (12 weeks)</t>
  </si>
  <si>
    <t>Summer 2026 Weekly Rate</t>
  </si>
  <si>
    <t>Summer 2026 Day Rate</t>
  </si>
  <si>
    <t>$2,725 / $5,450</t>
  </si>
  <si>
    <t>$1,750 / $3,500</t>
  </si>
  <si>
    <t>Delong Single</t>
  </si>
  <si>
    <t>Delong Double</t>
  </si>
  <si>
    <t>Selke Single</t>
  </si>
  <si>
    <t>Selke Double</t>
  </si>
  <si>
    <t>Woods Standard Suite</t>
  </si>
  <si>
    <t>Woods Deluxe Suite</t>
  </si>
  <si>
    <t>$2,250 / $4,500</t>
  </si>
  <si>
    <t>$2,750 / $5,500</t>
  </si>
  <si>
    <t>1) *Tuition- No Cap - 4% increase for FY27.</t>
  </si>
  <si>
    <t>3) ** Mandatory student fees cap at 12 credits</t>
  </si>
  <si>
    <t>Late Fee (monthly when 30+ days past due)</t>
  </si>
  <si>
    <t>Parking Fee (per academic year)</t>
  </si>
  <si>
    <t>Recording Fee (per semester hour)</t>
  </si>
  <si>
    <t>Reinstatement Fee (must be paid prior to re-enrollment)</t>
  </si>
  <si>
    <t>Audit Fee (per semester hour)</t>
  </si>
  <si>
    <r>
      <t xml:space="preserve">UNDERGRADUATE RESIDENT DIFFERENTIAL RATES - NURSING, DIESEL TECH, EMERGENCY MGMT
</t>
    </r>
    <r>
      <rPr>
        <sz val="10"/>
        <color theme="0"/>
        <rFont val="Arial"/>
        <family val="2"/>
      </rPr>
      <t>Applies only to students in the programs above and to courses associated with those majors.</t>
    </r>
  </si>
  <si>
    <r>
      <t xml:space="preserve">UNDERGRADUATE RESIDENT DIFFERENTIAL RATES - WELDING / AG WELDING
</t>
    </r>
    <r>
      <rPr>
        <sz val="10"/>
        <color theme="0"/>
        <rFont val="Arial"/>
        <family val="2"/>
      </rPr>
      <t>Applies only to students in the programs above and to courses associated with those majors.</t>
    </r>
  </si>
  <si>
    <r>
      <t xml:space="preserve">UNDERGRADUATE RESIDENT RATES - DIFFERENTIAL ANIMAL SCIENCE
</t>
    </r>
    <r>
      <rPr>
        <sz val="10"/>
        <color theme="0"/>
        <rFont val="Arial"/>
        <family val="2"/>
      </rPr>
      <t>Applies only to students in the programs above and to courses associated with those majors.</t>
    </r>
  </si>
  <si>
    <r>
      <t xml:space="preserve">UNDERGRADUATE INTERNATIONAL  RATES - BASE
</t>
    </r>
    <r>
      <rPr>
        <sz val="10"/>
        <color theme="0"/>
        <rFont val="Arial"/>
        <family val="2"/>
      </rPr>
      <t>Applies only to students in the programs above and to courses associated with those majors.</t>
    </r>
  </si>
  <si>
    <r>
      <t xml:space="preserve">UNDERGRADUATE INTERNATIONAL DIFFERENTIAL RATES - NURSING, DIESEL TECH, EMERGENCY MGMT
</t>
    </r>
    <r>
      <rPr>
        <sz val="10"/>
        <color theme="0"/>
        <rFont val="Arial"/>
        <family val="2"/>
      </rPr>
      <t>Applies only to students in the programs above and to courses associated with those majors.</t>
    </r>
  </si>
  <si>
    <r>
      <t xml:space="preserve">UNDERGRADUATE INTERNATIONAL DIFFERENTIAL RATES - WELDING / AG WELDING
</t>
    </r>
    <r>
      <rPr>
        <sz val="10"/>
        <color theme="0"/>
        <rFont val="Arial"/>
        <family val="2"/>
      </rPr>
      <t>Applies only to students in the programs above and to courses associated with those majors.</t>
    </r>
  </si>
  <si>
    <r>
      <t xml:space="preserve">UNDERGRADUATE INTERNATIONAL DIFFERENTIAL RATES - ANIMAL SCIENCE
</t>
    </r>
    <r>
      <rPr>
        <sz val="10"/>
        <color theme="0"/>
        <rFont val="Arial"/>
        <family val="2"/>
      </rPr>
      <t>Applies only to students in the programs above and to courses associated with those majors.</t>
    </r>
  </si>
  <si>
    <r>
      <t xml:space="preserve">GRADUATE CREDIT DIFFERENTIAL RATES - ATHLETIC TRAINING
</t>
    </r>
    <r>
      <rPr>
        <sz val="10"/>
        <color theme="0"/>
        <rFont val="Arial"/>
        <family val="2"/>
      </rPr>
      <t>Applies only to students in the programs above and to courses associated with those majors.</t>
    </r>
  </si>
  <si>
    <t>Differential tuition is charged only to select majors and only on specific corresponding courses.  For example, Nursing students are charged differential tuition on NURS classes.  When applicable, differential replaces base tuition (i.e., students are not charge both base and differential on a single class).</t>
  </si>
  <si>
    <t>Main Campus Apartments</t>
  </si>
  <si>
    <t>May 18 - August 20, 2026</t>
  </si>
  <si>
    <t>**Mandatory Student Fees are composed of three separate fees. The University Fee, assessed at $33.28 per credit, supports Athletics, Cheerleading, Music, Theatre/Dance, Rodeo, and Student Health services. The Activity Fee, assessed at $5.75 per credit, funds Student Senate, Homecoming, the Campus Activity Board, intramural programs, and other student activities. The Biesiot Activity Center Fee, assessed at $1.00 per credit, supports the debt retirement and operating costs of the Henry Biesiot Activity Center.  Mandatory student fees cap at 12 credits per semester.</t>
  </si>
  <si>
    <t>*Tuition - Charged on all credits (i.e., no cap) - 4% increase for FY27.  States that qualify for Resident Rates:  US Citizens and Permanent Residents who reside in all 50 states and the District of Columbia AND Residents of the Canadian Provinces of Manitoba and Saskatchewan.</t>
  </si>
  <si>
    <t>UNDERGRADUATE RESIDENT BASE TUITION AND STUDENT FEE RATES</t>
  </si>
  <si>
    <t>GRADUATE TUITION AND STUDENT FEE RATES</t>
  </si>
  <si>
    <t>Differential tuition is assessed only for certain majors and applies exclusively to designated courses within those programs. For example, Animal Science students are charged differential tuition for ANSC courses in addition to the standard base tuition rate.</t>
  </si>
  <si>
    <r>
      <t xml:space="preserve">UNDERGRADUATE RESIDENT DIFFERENTIAL RATES - NURSING, DIESEL TECH, EMERGENCY MGMT
</t>
    </r>
    <r>
      <rPr>
        <b/>
        <sz val="9"/>
        <color rgb="FFFFC000"/>
        <rFont val="Arial"/>
        <family val="2"/>
      </rPr>
      <t xml:space="preserve">Differential is in addition to the base tuition charge. </t>
    </r>
    <r>
      <rPr>
        <sz val="9"/>
        <color theme="0"/>
        <rFont val="Arial"/>
        <family val="2"/>
      </rPr>
      <t xml:space="preserve"> Applies only to students in the programs above and to courses associated with those majors.</t>
    </r>
    <r>
      <rPr>
        <b/>
        <sz val="9"/>
        <color theme="0"/>
        <rFont val="Arial"/>
        <family val="2"/>
      </rPr>
      <t xml:space="preserve"> </t>
    </r>
    <r>
      <rPr>
        <sz val="9"/>
        <color theme="0"/>
        <rFont val="Arial"/>
        <family val="2"/>
      </rPr>
      <t xml:space="preserve"> </t>
    </r>
  </si>
  <si>
    <r>
      <t xml:space="preserve">UNDERGRADUATE RESIDENT DIFFERENTIAL RATES - WELDING / AG WELDING
</t>
    </r>
    <r>
      <rPr>
        <b/>
        <sz val="9"/>
        <color rgb="FFFFC000"/>
        <rFont val="Arial"/>
        <family val="2"/>
      </rPr>
      <t xml:space="preserve">Differential is in addition to the base tuition charge. </t>
    </r>
    <r>
      <rPr>
        <sz val="9"/>
        <color theme="0"/>
        <rFont val="Arial"/>
        <family val="2"/>
      </rPr>
      <t xml:space="preserve"> Applies only to students in the programs above and to courses associated with those majors.  </t>
    </r>
  </si>
  <si>
    <r>
      <t xml:space="preserve">UNDERGRADUATE RESIDENT RATES - DIFFERENTIAL ANIMAL SCIENCE
</t>
    </r>
    <r>
      <rPr>
        <b/>
        <sz val="9"/>
        <color rgb="FFFFC000"/>
        <rFont val="Arial"/>
        <family val="2"/>
      </rPr>
      <t xml:space="preserve">Differential is in addition to the base tuition charge. </t>
    </r>
    <r>
      <rPr>
        <sz val="9"/>
        <color theme="0"/>
        <rFont val="Arial"/>
        <family val="2"/>
      </rPr>
      <t xml:space="preserve"> Applies only to students in the programs above and to courses associated with those majors.  </t>
    </r>
  </si>
  <si>
    <r>
      <t xml:space="preserve">UNDERGRADUATE INTERNATIONAL BASE TUITION AND STUDENT FEE RATES
</t>
    </r>
    <r>
      <rPr>
        <b/>
        <sz val="9"/>
        <color rgb="FFFFC000"/>
        <rFont val="Arial"/>
        <family val="2"/>
      </rPr>
      <t xml:space="preserve">Differential is in addition to the base tuition charge. </t>
    </r>
    <r>
      <rPr>
        <sz val="9"/>
        <color theme="0"/>
        <rFont val="Arial"/>
        <family val="2"/>
      </rPr>
      <t xml:space="preserve"> Applies only to students in the programs above and to courses associated with those majors.  </t>
    </r>
  </si>
  <si>
    <r>
      <t xml:space="preserve">UNDERGRADUATE INTERNATIONAL DIFFERENTIAL RATES - NURSING, DIESEL TECH, EMERGENCY MGMT
</t>
    </r>
    <r>
      <rPr>
        <b/>
        <sz val="9"/>
        <color rgb="FFFFC000"/>
        <rFont val="Arial"/>
        <family val="2"/>
      </rPr>
      <t xml:space="preserve">Differential is in addition to the base tuition charge.  </t>
    </r>
    <r>
      <rPr>
        <sz val="9"/>
        <color theme="0"/>
        <rFont val="Arial"/>
        <family val="2"/>
      </rPr>
      <t xml:space="preserve">Applies only to students in the programs above and to courses associated with those majors.  </t>
    </r>
  </si>
  <si>
    <r>
      <t xml:space="preserve">UNDERGRADUATE INTERNATIONAL DIFFERENTIAL RATES - WELDING / AG WELDING
</t>
    </r>
    <r>
      <rPr>
        <b/>
        <sz val="9"/>
        <color rgb="FFFFC000"/>
        <rFont val="Arial"/>
        <family val="2"/>
      </rPr>
      <t xml:space="preserve">Differential is in addition to the base tuition charge. </t>
    </r>
    <r>
      <rPr>
        <sz val="9"/>
        <color theme="0"/>
        <rFont val="Arial"/>
        <family val="2"/>
      </rPr>
      <t xml:space="preserve"> Applies only to students in the programs above and to courses associated with those majors.  </t>
    </r>
  </si>
  <si>
    <r>
      <t xml:space="preserve">UNDERGRADUATE INTERNATIONAL DIFFERENTIAL RATES - ANIMAL SCIENCE
</t>
    </r>
    <r>
      <rPr>
        <b/>
        <sz val="9"/>
        <color rgb="FFFFC000"/>
        <rFont val="Arial"/>
        <family val="2"/>
      </rPr>
      <t xml:space="preserve">Differential is in addition to the base tuition charge.  </t>
    </r>
    <r>
      <rPr>
        <sz val="9"/>
        <color theme="0"/>
        <rFont val="Arial"/>
        <family val="2"/>
      </rPr>
      <t>Applies only to students in the programs above and to courses associated with those majors.</t>
    </r>
    <r>
      <rPr>
        <sz val="10"/>
        <color theme="0"/>
        <rFont val="Arial"/>
        <family val="2"/>
      </rPr>
      <t xml:space="preserve">  </t>
    </r>
  </si>
  <si>
    <r>
      <t xml:space="preserve">GRADUATE DIFFERENTIAL RATES - ATHLETIC TRAINING
</t>
    </r>
    <r>
      <rPr>
        <b/>
        <sz val="9"/>
        <color rgb="FFFFC000"/>
        <rFont val="Arial"/>
        <family val="2"/>
      </rPr>
      <t xml:space="preserve">Differential is in addition to the base tuition charge. </t>
    </r>
    <r>
      <rPr>
        <sz val="9"/>
        <color theme="0"/>
        <rFont val="Arial"/>
        <family val="2"/>
      </rPr>
      <t xml:space="preserve"> Applies only to students in the programs above and to courses associated with those majors.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</si>
</sst>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3" formatCode="_(* #,##0.00_);_(* \(#,##0.00\);_(* &quot;-&quot;??_);_(@_)"/>
    <numFmt numFmtId="164" formatCode="&quot;$&quot;#,##0.00"/>
    <numFmt numFmtId="165" formatCode="&quot;$&quot;#,##0"/>
    <numFmt numFmtId="166" formatCode="_([$$-409]* #,##0.00_);_([$$-409]* \(#,##0.00\);_([$$-409]* &quot;-&quot;??_);_(@_)"/>
    <numFmt numFmtId="167" formatCode="0.0%"/>
    <numFmt numFmtId="168" formatCode="mm/dd/yy_)"/>
  </numFmts>
  <fonts count="68">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4"/>
      <name val="Arial"/>
      <family val="2"/>
    </font>
    <font>
      <sz val="12"/>
      <name val="Arial"/>
      <family val="2"/>
    </font>
    <font>
      <sz val="10"/>
      <name val="Courier New"/>
      <family val="3"/>
    </font>
    <font>
      <b/>
      <sz val="10"/>
      <name val="Arial"/>
      <family val="2"/>
    </font>
    <font>
      <b/>
      <u/>
      <sz val="10"/>
      <name val="Courier New"/>
      <family val="3"/>
    </font>
    <font>
      <sz val="12"/>
      <color theme="1"/>
      <name val="Arial Narrow"/>
      <family val="2"/>
    </font>
    <font>
      <b/>
      <sz val="12"/>
      <color theme="1"/>
      <name val="Arial Narrow"/>
      <family val="2"/>
    </font>
    <font>
      <i/>
      <sz val="11"/>
      <color theme="1"/>
      <name val="Calibri"/>
      <family val="2"/>
      <scheme val="minor"/>
    </font>
    <font>
      <sz val="11"/>
      <color rgb="FF444444"/>
      <name val="Calibri"/>
      <family val="2"/>
      <charset val="1"/>
    </font>
    <font>
      <b/>
      <u/>
      <sz val="10"/>
      <name val="Arial"/>
      <family val="2"/>
    </font>
    <font>
      <b/>
      <sz val="14"/>
      <color rgb="FF002060"/>
      <name val="Calibri"/>
      <family val="2"/>
      <scheme val="minor"/>
    </font>
    <font>
      <b/>
      <sz val="12"/>
      <color rgb="FF002060"/>
      <name val="Calibri"/>
      <family val="2"/>
      <scheme val="minor"/>
    </font>
    <font>
      <b/>
      <sz val="16"/>
      <color rgb="FF002060"/>
      <name val="Calibri"/>
      <family val="2"/>
      <scheme val="minor"/>
    </font>
    <font>
      <b/>
      <sz val="11"/>
      <color rgb="FF002060"/>
      <name val="Calibri"/>
      <family val="2"/>
      <scheme val="minor"/>
    </font>
    <font>
      <b/>
      <sz val="12"/>
      <color theme="0"/>
      <name val="Arial"/>
      <family val="2"/>
    </font>
    <font>
      <sz val="11"/>
      <color rgb="FF002060"/>
      <name val="Calibri"/>
      <family val="2"/>
      <scheme val="minor"/>
    </font>
    <font>
      <sz val="11"/>
      <name val="Calibri"/>
      <family val="2"/>
      <scheme val="minor"/>
    </font>
    <font>
      <b/>
      <sz val="17"/>
      <color rgb="FF002060"/>
      <name val="Calibri"/>
      <family val="2"/>
      <scheme val="minor"/>
    </font>
    <font>
      <b/>
      <sz val="12"/>
      <name val="Arial MT"/>
      <family val="2"/>
    </font>
    <font>
      <sz val="10"/>
      <name val="Arial MT"/>
      <family val="2"/>
    </font>
    <font>
      <sz val="10"/>
      <name val="Arial MT"/>
      <family val="3"/>
    </font>
    <font>
      <sz val="10"/>
      <color rgb="FF0000FF"/>
      <name val="Arial MT"/>
      <family val="3"/>
    </font>
    <font>
      <sz val="10"/>
      <color indexed="12"/>
      <name val="Arial MT"/>
      <family val="2"/>
    </font>
    <font>
      <sz val="10"/>
      <color rgb="FF0000FF"/>
      <name val="Arial MT"/>
      <family val="2"/>
    </font>
    <font>
      <sz val="10"/>
      <color rgb="FFFF0000"/>
      <name val="Arial MT"/>
      <family val="3"/>
    </font>
    <font>
      <sz val="12"/>
      <color rgb="FFFF0000"/>
      <name val="Arial MT"/>
      <family val="3"/>
    </font>
    <font>
      <sz val="10"/>
      <color rgb="FFFF0000"/>
      <name val="Arial MT"/>
      <family val="2"/>
    </font>
    <font>
      <sz val="10"/>
      <color theme="1"/>
      <name val="Arial MT"/>
      <family val="2"/>
    </font>
    <font>
      <b/>
      <sz val="10"/>
      <color rgb="FFC00000"/>
      <name val="Arial MT"/>
      <family val="3"/>
    </font>
    <font>
      <b/>
      <sz val="12"/>
      <name val="Arial MT"/>
      <family val="3"/>
    </font>
    <font>
      <b/>
      <sz val="12"/>
      <color indexed="12"/>
      <name val="Arial MT"/>
      <family val="3"/>
    </font>
    <font>
      <sz val="12"/>
      <name val="Arial MT"/>
      <family val="2"/>
    </font>
    <font>
      <sz val="12"/>
      <color indexed="12"/>
      <name val="Arial"/>
      <family val="2"/>
    </font>
    <font>
      <sz val="14"/>
      <color rgb="FF002060"/>
      <name val="Times New Roman"/>
      <family val="1"/>
    </font>
    <font>
      <b/>
      <sz val="14"/>
      <color rgb="FF002060"/>
      <name val="Times New Roman"/>
      <family val="1"/>
    </font>
    <font>
      <b/>
      <sz val="11"/>
      <color theme="1"/>
      <name val="Calibri"/>
      <family val="2"/>
      <scheme val="minor"/>
    </font>
    <font>
      <sz val="11"/>
      <color theme="0"/>
      <name val="Calibri"/>
      <family val="2"/>
      <scheme val="minor"/>
    </font>
    <font>
      <b/>
      <sz val="14"/>
      <name val="Arial MT"/>
      <family val="2"/>
    </font>
    <font>
      <sz val="10"/>
      <color theme="0"/>
      <name val="Arial MT"/>
      <family val="3"/>
    </font>
    <font>
      <sz val="10"/>
      <color theme="0"/>
      <name val="Arial MT"/>
      <family val="2"/>
    </font>
    <font>
      <b/>
      <sz val="12"/>
      <color theme="0"/>
      <name val="Arial MT"/>
      <family val="2"/>
    </font>
    <font>
      <i/>
      <sz val="10"/>
      <name val="Arial"/>
      <family val="2"/>
    </font>
    <font>
      <sz val="10"/>
      <color theme="1"/>
      <name val="Arial"/>
      <family val="2"/>
    </font>
    <font>
      <sz val="10"/>
      <color rgb="FFFF0000"/>
      <name val="Arial"/>
      <family val="2"/>
    </font>
    <font>
      <sz val="10"/>
      <color theme="1"/>
      <name val="Arial MT"/>
      <family val="3"/>
    </font>
    <font>
      <b/>
      <sz val="24"/>
      <color rgb="FFFF0000"/>
      <name val="Times New Roman"/>
      <family val="1"/>
    </font>
    <font>
      <i/>
      <sz val="11"/>
      <name val="Calibri"/>
      <family val="2"/>
      <scheme val="minor"/>
    </font>
    <font>
      <i/>
      <sz val="11"/>
      <name val="Calibri"/>
      <family val="2"/>
      <charset val="1"/>
    </font>
    <font>
      <sz val="12"/>
      <name val="Arial Narrow"/>
      <family val="2"/>
    </font>
    <font>
      <sz val="12"/>
      <color rgb="FF000000"/>
      <name val="Arial Narrow"/>
      <family val="2"/>
    </font>
    <font>
      <sz val="10"/>
      <color rgb="FF000000"/>
      <name val="Arial MT"/>
      <family val="3"/>
    </font>
    <font>
      <b/>
      <sz val="12"/>
      <color rgb="FF000000"/>
      <name val="Arial MT"/>
      <family val="2"/>
    </font>
    <font>
      <sz val="11"/>
      <color rgb="FF000000"/>
      <name val="Calibri"/>
      <family val="2"/>
      <scheme val="minor"/>
    </font>
    <font>
      <b/>
      <sz val="14"/>
      <color rgb="FF002060"/>
      <name val="Arial MT"/>
      <family val="3"/>
    </font>
    <font>
      <sz val="10"/>
      <color rgb="FF000000"/>
      <name val="Arial MT"/>
      <family val="2"/>
    </font>
    <font>
      <sz val="12"/>
      <name val="Arial MT"/>
      <family val="3"/>
    </font>
    <font>
      <sz val="10"/>
      <color rgb="FF000000"/>
      <name val="Arial"/>
      <family val="2"/>
    </font>
    <font>
      <sz val="12"/>
      <color rgb="FFFF0000"/>
      <name val="Arial Narrow"/>
      <family val="2"/>
    </font>
    <font>
      <sz val="10"/>
      <color theme="0"/>
      <name val="Arial"/>
      <family val="2"/>
    </font>
    <font>
      <sz val="10"/>
      <color theme="1"/>
      <name val="Calibri"/>
      <family val="2"/>
      <scheme val="minor"/>
    </font>
    <font>
      <sz val="9"/>
      <color theme="0"/>
      <name val="Arial"/>
      <family val="2"/>
    </font>
    <font>
      <b/>
      <sz val="9"/>
      <color theme="0"/>
      <name val="Arial"/>
      <family val="2"/>
    </font>
    <font>
      <b/>
      <sz val="9"/>
      <color rgb="FFFFC000"/>
      <name val="Arial"/>
      <family val="2"/>
    </font>
    <font>
      <b/>
      <sz val="12"/>
      <color rgb="FFC00000"/>
      <name val="Calibri"/>
      <family val="2"/>
      <scheme val="minor"/>
    </font>
  </fonts>
  <fills count="2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FF00"/>
        <bgColor indexed="64"/>
      </patternFill>
    </fill>
    <fill>
      <patternFill patternType="gray0625">
        <bgColor theme="4" tint="0.79998168889431442"/>
      </patternFill>
    </fill>
    <fill>
      <patternFill patternType="gray0625">
        <bgColor rgb="FFFFCCFF"/>
      </patternFill>
    </fill>
    <fill>
      <patternFill patternType="solid">
        <fgColor rgb="FFFFCCFF"/>
        <bgColor indexed="64"/>
      </patternFill>
    </fill>
    <fill>
      <patternFill patternType="gray125">
        <fgColor indexed="8"/>
        <bgColor rgb="FFFFCCFF"/>
      </patternFill>
    </fill>
    <fill>
      <patternFill patternType="gray0625">
        <bgColor theme="9" tint="0.79998168889431442"/>
      </patternFill>
    </fill>
    <fill>
      <patternFill patternType="solid">
        <fgColor theme="9" tint="0.79998168889431442"/>
        <bgColor indexed="64"/>
      </patternFill>
    </fill>
    <fill>
      <patternFill patternType="gray125">
        <fgColor indexed="8"/>
        <bgColor theme="9" tint="0.79998168889431442"/>
      </patternFill>
    </fill>
    <fill>
      <patternFill patternType="solid">
        <fgColor theme="4" tint="0.79998168889431442"/>
        <bgColor indexed="64"/>
      </patternFill>
    </fill>
    <fill>
      <patternFill patternType="gray125">
        <fgColor indexed="8"/>
        <bgColor theme="4" tint="0.79998168889431442"/>
      </patternFill>
    </fill>
    <fill>
      <patternFill patternType="gray0625">
        <bgColor theme="6" tint="0.79998168889431442"/>
      </patternFill>
    </fill>
    <fill>
      <patternFill patternType="solid">
        <fgColor theme="6" tint="0.79998168889431442"/>
        <bgColor indexed="64"/>
      </patternFill>
    </fill>
    <fill>
      <patternFill patternType="gray125">
        <fgColor indexed="8"/>
        <bgColor theme="6" tint="0.79998168889431442"/>
      </patternFill>
    </fill>
    <fill>
      <patternFill patternType="gray0625">
        <bgColor rgb="FF002060"/>
      </patternFill>
    </fill>
    <fill>
      <patternFill patternType="gray125">
        <fgColor indexed="8"/>
        <bgColor rgb="FF002060"/>
      </patternFill>
    </fill>
    <fill>
      <patternFill patternType="solid">
        <fgColor rgb="FFFFFFFF"/>
        <bgColor rgb="FF000000"/>
      </patternFill>
    </fill>
    <fill>
      <patternFill patternType="solid">
        <fgColor theme="7" tint="0.79998168889431442"/>
        <bgColor indexed="64"/>
      </patternFill>
    </fill>
  </fills>
  <borders count="65">
    <border>
      <left/>
      <right/>
      <top/>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theme="1"/>
      </bottom>
      <diagonal/>
    </border>
    <border>
      <left/>
      <right/>
      <top/>
      <bottom style="thin">
        <color indexed="8"/>
      </bottom>
      <diagonal/>
    </border>
    <border>
      <left/>
      <right/>
      <top style="thin">
        <color theme="1"/>
      </top>
      <bottom style="thin">
        <color theme="1"/>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right/>
      <top style="thin">
        <color theme="1"/>
      </top>
      <bottom style="thin">
        <color indexed="64"/>
      </bottom>
      <diagonal/>
    </border>
    <border>
      <left/>
      <right/>
      <top style="thin">
        <color indexed="8"/>
      </top>
      <bottom style="thin">
        <color theme="1"/>
      </bottom>
      <diagonal/>
    </border>
    <border>
      <left/>
      <right/>
      <top style="thin">
        <color indexed="8"/>
      </top>
      <bottom style="thin">
        <color indexed="64"/>
      </bottom>
      <diagonal/>
    </border>
    <border>
      <left/>
      <right/>
      <top style="thin">
        <color indexed="64"/>
      </top>
      <bottom/>
      <diagonal/>
    </border>
    <border>
      <left/>
      <right style="thin">
        <color indexed="8"/>
      </right>
      <top style="thin">
        <color indexed="8"/>
      </top>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style="medium">
        <color theme="1"/>
      </left>
      <right style="thin">
        <color indexed="8"/>
      </right>
      <top style="thin">
        <color indexed="8"/>
      </top>
      <bottom/>
      <diagonal/>
    </border>
    <border>
      <left style="medium">
        <color theme="1"/>
      </left>
      <right style="thin">
        <color indexed="8"/>
      </right>
      <top/>
      <bottom style="thin">
        <color indexed="8"/>
      </bottom>
      <diagonal/>
    </border>
    <border>
      <left/>
      <right style="medium">
        <color theme="1"/>
      </right>
      <top style="double">
        <color indexed="8"/>
      </top>
      <bottom style="double">
        <color indexed="8"/>
      </bottom>
      <diagonal/>
    </border>
    <border>
      <left style="thin">
        <color indexed="8"/>
      </left>
      <right style="medium">
        <color theme="1"/>
      </right>
      <top style="thin">
        <color indexed="8"/>
      </top>
      <bottom/>
      <diagonal/>
    </border>
    <border>
      <left style="medium">
        <color theme="1"/>
      </left>
      <right/>
      <top/>
      <bottom/>
      <diagonal/>
    </border>
    <border>
      <left style="thin">
        <color indexed="8"/>
      </left>
      <right style="medium">
        <color theme="1"/>
      </right>
      <top/>
      <bottom style="thin">
        <color indexed="8"/>
      </bottom>
      <diagonal/>
    </border>
    <border>
      <left style="medium">
        <color theme="1"/>
      </left>
      <right/>
      <top/>
      <bottom style="thin">
        <color indexed="8"/>
      </bottom>
      <diagonal/>
    </border>
    <border>
      <left/>
      <right style="medium">
        <color theme="1"/>
      </right>
      <top style="thin">
        <color indexed="8"/>
      </top>
      <bottom style="thin">
        <color theme="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72">
    <xf numFmtId="0" fontId="0" fillId="0" borderId="0" xfId="0"/>
    <xf numFmtId="9" fontId="4" fillId="0" borderId="0" xfId="2" applyFont="1" applyAlignment="1">
      <alignment horizontal="center"/>
    </xf>
    <xf numFmtId="9" fontId="5" fillId="0" borderId="0" xfId="2" applyFont="1" applyAlignment="1">
      <alignment horizontal="center"/>
    </xf>
    <xf numFmtId="0" fontId="0" fillId="0" borderId="0" xfId="0" applyAlignment="1">
      <alignment horizontal="center"/>
    </xf>
    <xf numFmtId="0" fontId="3" fillId="0" borderId="0" xfId="0" applyFont="1"/>
    <xf numFmtId="43" fontId="0" fillId="0" borderId="0" xfId="0" applyNumberFormat="1"/>
    <xf numFmtId="8" fontId="0" fillId="0" borderId="0" xfId="0" applyNumberFormat="1"/>
    <xf numFmtId="0" fontId="6" fillId="0" borderId="0" xfId="0" applyFont="1"/>
    <xf numFmtId="0" fontId="7" fillId="0" borderId="0" xfId="0" applyFont="1"/>
    <xf numFmtId="0" fontId="3" fillId="0" borderId="0" xfId="0" applyFont="1" applyAlignment="1">
      <alignment horizontal="left" shrinkToFit="1"/>
    </xf>
    <xf numFmtId="0" fontId="3" fillId="0" borderId="0" xfId="0" applyFont="1" applyAlignment="1">
      <alignment horizontal="right" shrinkToFit="1"/>
    </xf>
    <xf numFmtId="0" fontId="8" fillId="0" borderId="0" xfId="0" applyFont="1"/>
    <xf numFmtId="0" fontId="9" fillId="2" borderId="5" xfId="0" applyFont="1" applyFill="1" applyBorder="1" applyAlignment="1">
      <alignment horizontal="center"/>
    </xf>
    <xf numFmtId="165" fontId="10" fillId="2" borderId="6" xfId="0" applyNumberFormat="1" applyFont="1" applyFill="1" applyBorder="1" applyAlignment="1">
      <alignment horizontal="center"/>
    </xf>
    <xf numFmtId="165" fontId="10" fillId="2" borderId="0" xfId="0" applyNumberFormat="1" applyFont="1" applyFill="1" applyAlignment="1">
      <alignment horizontal="center"/>
    </xf>
    <xf numFmtId="165" fontId="10" fillId="2" borderId="7" xfId="0" applyNumberFormat="1" applyFont="1" applyFill="1" applyBorder="1" applyAlignment="1">
      <alignment horizontal="center"/>
    </xf>
    <xf numFmtId="0" fontId="9" fillId="2" borderId="8" xfId="0" applyFont="1" applyFill="1" applyBorder="1" applyAlignment="1">
      <alignment horizontal="center"/>
    </xf>
    <xf numFmtId="165" fontId="10" fillId="2" borderId="9" xfId="0" applyNumberFormat="1" applyFont="1" applyFill="1" applyBorder="1" applyAlignment="1">
      <alignment horizontal="center"/>
    </xf>
    <xf numFmtId="49" fontId="10" fillId="2" borderId="8" xfId="0" applyNumberFormat="1" applyFont="1" applyFill="1" applyBorder="1" applyAlignment="1">
      <alignment horizontal="left" vertical="center" wrapText="1"/>
    </xf>
    <xf numFmtId="0" fontId="9" fillId="0" borderId="9" xfId="0" applyFont="1" applyBorder="1" applyAlignment="1">
      <alignment horizontal="right" vertical="center"/>
    </xf>
    <xf numFmtId="0" fontId="9" fillId="2" borderId="0" xfId="0" applyFont="1" applyFill="1" applyAlignment="1">
      <alignment horizontal="center"/>
    </xf>
    <xf numFmtId="0" fontId="9" fillId="2" borderId="7" xfId="0" applyFont="1" applyFill="1" applyBorder="1" applyAlignment="1">
      <alignment horizontal="center"/>
    </xf>
    <xf numFmtId="0" fontId="9" fillId="2" borderId="0" xfId="0" applyFont="1" applyFill="1" applyAlignment="1">
      <alignment horizontal="right" vertical="center"/>
    </xf>
    <xf numFmtId="166" fontId="9" fillId="0" borderId="9" xfId="0" applyNumberFormat="1" applyFont="1" applyBorder="1" applyAlignment="1">
      <alignment horizontal="right" vertical="center"/>
    </xf>
    <xf numFmtId="166" fontId="9" fillId="2" borderId="0" xfId="0" applyNumberFormat="1" applyFont="1" applyFill="1" applyAlignment="1">
      <alignment horizontal="center"/>
    </xf>
    <xf numFmtId="166" fontId="9" fillId="2" borderId="7" xfId="0" applyNumberFormat="1" applyFont="1" applyFill="1" applyBorder="1" applyAlignment="1">
      <alignment horizontal="center"/>
    </xf>
    <xf numFmtId="0" fontId="0" fillId="2" borderId="0" xfId="0" applyFill="1" applyAlignment="1">
      <alignment horizontal="right" vertical="center"/>
    </xf>
    <xf numFmtId="0" fontId="0" fillId="2" borderId="0" xfId="0" applyFill="1"/>
    <xf numFmtId="0" fontId="9" fillId="2" borderId="0" xfId="0" applyFont="1" applyFill="1" applyAlignment="1">
      <alignment horizontal="right"/>
    </xf>
    <xf numFmtId="49" fontId="9" fillId="0" borderId="9" xfId="0" applyNumberFormat="1" applyFont="1" applyBorder="1" applyAlignment="1">
      <alignment horizontal="right" vertical="center" wrapText="1"/>
    </xf>
    <xf numFmtId="49" fontId="10" fillId="2" borderId="9" xfId="0" applyNumberFormat="1" applyFont="1" applyFill="1" applyBorder="1" applyAlignment="1">
      <alignment horizontal="left" vertical="center" wrapText="1"/>
    </xf>
    <xf numFmtId="0" fontId="0" fillId="2" borderId="7" xfId="0" applyFill="1" applyBorder="1"/>
    <xf numFmtId="49" fontId="10" fillId="2" borderId="12" xfId="0" applyNumberFormat="1" applyFont="1" applyFill="1" applyBorder="1" applyAlignment="1">
      <alignment horizontal="left"/>
    </xf>
    <xf numFmtId="49" fontId="9" fillId="3" borderId="13" xfId="0" applyNumberFormat="1" applyFont="1" applyFill="1" applyBorder="1" applyAlignment="1">
      <alignment horizontal="right" vertical="center"/>
    </xf>
    <xf numFmtId="49" fontId="10" fillId="2" borderId="14" xfId="0" applyNumberFormat="1" applyFont="1" applyFill="1" applyBorder="1" applyAlignment="1">
      <alignment horizontal="left"/>
    </xf>
    <xf numFmtId="49" fontId="9" fillId="3" borderId="15" xfId="0" applyNumberFormat="1" applyFont="1" applyFill="1" applyBorder="1" applyAlignment="1">
      <alignment horizontal="right" vertical="center"/>
    </xf>
    <xf numFmtId="49" fontId="10" fillId="2" borderId="9" xfId="0" applyNumberFormat="1" applyFont="1" applyFill="1" applyBorder="1" applyAlignment="1">
      <alignment horizontal="left"/>
    </xf>
    <xf numFmtId="165" fontId="10" fillId="2" borderId="18" xfId="0" applyNumberFormat="1" applyFont="1" applyFill="1" applyBorder="1" applyAlignment="1">
      <alignment horizontal="center"/>
    </xf>
    <xf numFmtId="165" fontId="10" fillId="2" borderId="19" xfId="0" applyNumberFormat="1" applyFont="1" applyFill="1" applyBorder="1" applyAlignment="1">
      <alignment horizontal="center"/>
    </xf>
    <xf numFmtId="0" fontId="0" fillId="2" borderId="20" xfId="0" applyFill="1" applyBorder="1"/>
    <xf numFmtId="49" fontId="10" fillId="2" borderId="8" xfId="0" applyNumberFormat="1" applyFont="1" applyFill="1" applyBorder="1" applyAlignment="1">
      <alignment horizontal="left"/>
    </xf>
    <xf numFmtId="49" fontId="10" fillId="2" borderId="10" xfId="0" applyNumberFormat="1" applyFont="1" applyFill="1" applyBorder="1" applyAlignment="1">
      <alignment horizontal="left"/>
    </xf>
    <xf numFmtId="0" fontId="0" fillId="2" borderId="21" xfId="0" applyFill="1" applyBorder="1"/>
    <xf numFmtId="0" fontId="0" fillId="2" borderId="22" xfId="0" applyFill="1" applyBorder="1"/>
    <xf numFmtId="49" fontId="10" fillId="2" borderId="8" xfId="0" applyNumberFormat="1" applyFont="1" applyFill="1" applyBorder="1" applyAlignment="1">
      <alignment horizontal="left" vertical="center"/>
    </xf>
    <xf numFmtId="0" fontId="0" fillId="2" borderId="0" xfId="0" applyFill="1" applyAlignment="1">
      <alignment horizontal="center"/>
    </xf>
    <xf numFmtId="49" fontId="10" fillId="2" borderId="10" xfId="0" applyNumberFormat="1" applyFont="1" applyFill="1" applyBorder="1" applyAlignment="1">
      <alignment horizontal="left" vertical="center"/>
    </xf>
    <xf numFmtId="0" fontId="12" fillId="0" borderId="27" xfId="0" applyFont="1" applyBorder="1" applyAlignment="1">
      <alignment wrapText="1"/>
    </xf>
    <xf numFmtId="49" fontId="9" fillId="0" borderId="3" xfId="0" applyNumberFormat="1" applyFont="1" applyBorder="1" applyAlignment="1">
      <alignment horizontal="center"/>
    </xf>
    <xf numFmtId="0" fontId="10" fillId="2" borderId="4" xfId="0" applyFont="1" applyFill="1" applyBorder="1" applyAlignment="1">
      <alignment horizontal="center"/>
    </xf>
    <xf numFmtId="9" fontId="14" fillId="0" borderId="0" xfId="2" applyFont="1" applyFill="1" applyBorder="1" applyAlignment="1">
      <alignment vertical="center"/>
    </xf>
    <xf numFmtId="9" fontId="4" fillId="0" borderId="0" xfId="2" applyFont="1" applyFill="1" applyBorder="1" applyAlignment="1">
      <alignment horizontal="center"/>
    </xf>
    <xf numFmtId="9" fontId="16" fillId="0" borderId="0" xfId="2" applyFont="1" applyFill="1" applyBorder="1" applyAlignment="1">
      <alignment vertical="center"/>
    </xf>
    <xf numFmtId="9" fontId="5" fillId="0" borderId="0" xfId="2" applyFont="1" applyFill="1" applyBorder="1" applyAlignment="1">
      <alignment horizontal="center"/>
    </xf>
    <xf numFmtId="0" fontId="0" fillId="6" borderId="0" xfId="0" applyFill="1"/>
    <xf numFmtId="0" fontId="0" fillId="6" borderId="0" xfId="0" applyFill="1" applyAlignment="1">
      <alignment horizontal="center"/>
    </xf>
    <xf numFmtId="49" fontId="10" fillId="6" borderId="0" xfId="0" applyNumberFormat="1" applyFont="1" applyFill="1" applyAlignment="1">
      <alignment horizontal="center"/>
    </xf>
    <xf numFmtId="49" fontId="9" fillId="6" borderId="0" xfId="0" applyNumberFormat="1" applyFont="1" applyFill="1" applyAlignment="1">
      <alignment horizontal="center" wrapText="1"/>
    </xf>
    <xf numFmtId="49" fontId="9" fillId="6" borderId="0" xfId="0" applyNumberFormat="1" applyFont="1" applyFill="1" applyAlignment="1">
      <alignment horizontal="center"/>
    </xf>
    <xf numFmtId="0" fontId="0" fillId="6" borderId="0" xfId="0" applyFill="1" applyAlignment="1">
      <alignment horizontal="left"/>
    </xf>
    <xf numFmtId="0" fontId="3" fillId="6" borderId="0" xfId="0" applyFont="1" applyFill="1"/>
    <xf numFmtId="0" fontId="13" fillId="6" borderId="0" xfId="0" applyFont="1" applyFill="1" applyAlignment="1">
      <alignment horizontal="left"/>
    </xf>
    <xf numFmtId="0" fontId="13" fillId="6" borderId="0" xfId="0" applyFont="1" applyFill="1" applyAlignment="1">
      <alignment horizontal="center"/>
    </xf>
    <xf numFmtId="164" fontId="3" fillId="6" borderId="0" xfId="0" applyNumberFormat="1" applyFont="1" applyFill="1" applyAlignment="1">
      <alignment horizontal="right"/>
    </xf>
    <xf numFmtId="0" fontId="19" fillId="6" borderId="0" xfId="0" applyFont="1" applyFill="1"/>
    <xf numFmtId="49" fontId="17" fillId="6" borderId="1" xfId="0" applyNumberFormat="1" applyFont="1" applyFill="1" applyBorder="1" applyAlignment="1">
      <alignment horizontal="center" vertical="center"/>
    </xf>
    <xf numFmtId="49" fontId="17" fillId="6" borderId="0" xfId="0" applyNumberFormat="1" applyFont="1" applyFill="1" applyAlignment="1">
      <alignment horizontal="center" vertical="center"/>
    </xf>
    <xf numFmtId="0" fontId="17" fillId="6" borderId="0" xfId="0" applyFont="1" applyFill="1"/>
    <xf numFmtId="0" fontId="17" fillId="6" borderId="1" xfId="0" applyFont="1" applyFill="1" applyBorder="1" applyAlignment="1">
      <alignment horizontal="center"/>
    </xf>
    <xf numFmtId="0" fontId="17" fillId="6" borderId="0" xfId="0" applyFont="1" applyFill="1" applyAlignment="1">
      <alignment horizontal="center"/>
    </xf>
    <xf numFmtId="43" fontId="0" fillId="6" borderId="0" xfId="0" applyNumberFormat="1" applyFill="1"/>
    <xf numFmtId="2" fontId="3" fillId="6" borderId="0" xfId="0" applyNumberFormat="1" applyFont="1" applyFill="1" applyAlignment="1">
      <alignment horizontal="right"/>
    </xf>
    <xf numFmtId="43" fontId="3" fillId="6" borderId="0" xfId="1" applyFont="1" applyFill="1"/>
    <xf numFmtId="0" fontId="15" fillId="6" borderId="1" xfId="0" applyFont="1" applyFill="1" applyBorder="1"/>
    <xf numFmtId="0" fontId="20" fillId="6" borderId="0" xfId="0" applyFont="1" applyFill="1"/>
    <xf numFmtId="4" fontId="0" fillId="6" borderId="0" xfId="0" applyNumberFormat="1" applyFill="1"/>
    <xf numFmtId="2" fontId="0" fillId="6" borderId="0" xfId="0" applyNumberFormat="1" applyFill="1"/>
    <xf numFmtId="2" fontId="3" fillId="6" borderId="0" xfId="0" applyNumberFormat="1" applyFont="1" applyFill="1"/>
    <xf numFmtId="8" fontId="0" fillId="6" borderId="0" xfId="0" applyNumberFormat="1" applyFill="1"/>
    <xf numFmtId="0" fontId="6" fillId="6" borderId="0" xfId="0" applyFont="1" applyFill="1"/>
    <xf numFmtId="0" fontId="20" fillId="6" borderId="0" xfId="0" applyFont="1" applyFill="1" applyAlignment="1">
      <alignment horizontal="left"/>
    </xf>
    <xf numFmtId="6" fontId="0" fillId="6" borderId="0" xfId="0" applyNumberFormat="1" applyFill="1" applyAlignment="1">
      <alignment horizontal="left"/>
    </xf>
    <xf numFmtId="0" fontId="23" fillId="0" borderId="0" xfId="0" applyFont="1"/>
    <xf numFmtId="7" fontId="23" fillId="0" borderId="39" xfId="0" applyNumberFormat="1" applyFont="1" applyBorder="1" applyProtection="1">
      <protection locked="0"/>
    </xf>
    <xf numFmtId="7" fontId="26" fillId="0" borderId="39" xfId="0" applyNumberFormat="1" applyFont="1" applyBorder="1" applyProtection="1">
      <protection locked="0"/>
    </xf>
    <xf numFmtId="7" fontId="26" fillId="0" borderId="0" xfId="0" applyNumberFormat="1" applyFont="1" applyProtection="1">
      <protection locked="0"/>
    </xf>
    <xf numFmtId="7" fontId="23" fillId="0" borderId="0" xfId="0" applyNumberFormat="1" applyFont="1"/>
    <xf numFmtId="10" fontId="23" fillId="4" borderId="38" xfId="0" applyNumberFormat="1" applyFont="1" applyFill="1" applyBorder="1"/>
    <xf numFmtId="0" fontId="0" fillId="4" borderId="0" xfId="0" applyFill="1"/>
    <xf numFmtId="0" fontId="22" fillId="4" borderId="0" xfId="0" applyFont="1" applyFill="1"/>
    <xf numFmtId="0" fontId="23" fillId="4" borderId="0" xfId="0" applyFont="1" applyFill="1"/>
    <xf numFmtId="7" fontId="23" fillId="4" borderId="39" xfId="0" applyNumberFormat="1" applyFont="1" applyFill="1" applyBorder="1" applyProtection="1">
      <protection locked="0"/>
    </xf>
    <xf numFmtId="7" fontId="26" fillId="4" borderId="39" xfId="0" applyNumberFormat="1" applyFont="1" applyFill="1" applyBorder="1" applyProtection="1">
      <protection locked="0"/>
    </xf>
    <xf numFmtId="0" fontId="28" fillId="4" borderId="0" xfId="0" applyFont="1" applyFill="1"/>
    <xf numFmtId="10" fontId="28" fillId="4" borderId="38" xfId="0" applyNumberFormat="1" applyFont="1" applyFill="1" applyBorder="1"/>
    <xf numFmtId="0" fontId="24" fillId="4" borderId="0" xfId="0" applyFont="1" applyFill="1"/>
    <xf numFmtId="0" fontId="29" fillId="4" borderId="0" xfId="0" applyFont="1" applyFill="1"/>
    <xf numFmtId="0" fontId="24" fillId="4" borderId="38" xfId="0" applyFont="1" applyFill="1" applyBorder="1" applyAlignment="1">
      <alignment horizontal="left"/>
    </xf>
    <xf numFmtId="0" fontId="24" fillId="4" borderId="0" xfId="0" applyFont="1" applyFill="1" applyAlignment="1">
      <alignment horizontal="left"/>
    </xf>
    <xf numFmtId="0" fontId="24" fillId="4" borderId="40" xfId="0" applyFont="1" applyFill="1" applyBorder="1" applyAlignment="1">
      <alignment horizontal="left"/>
    </xf>
    <xf numFmtId="7" fontId="23" fillId="4" borderId="0" xfId="0" applyNumberFormat="1" applyFont="1" applyFill="1"/>
    <xf numFmtId="10" fontId="23" fillId="4" borderId="0" xfId="0" applyNumberFormat="1" applyFont="1" applyFill="1"/>
    <xf numFmtId="7" fontId="26" fillId="4" borderId="0" xfId="0" applyNumberFormat="1" applyFont="1" applyFill="1" applyProtection="1">
      <protection locked="0"/>
    </xf>
    <xf numFmtId="7" fontId="27" fillId="4" borderId="39" xfId="0" applyNumberFormat="1" applyFont="1" applyFill="1" applyBorder="1"/>
    <xf numFmtId="0" fontId="26" fillId="4" borderId="0" xfId="0" applyFont="1" applyFill="1" applyAlignment="1" applyProtection="1">
      <alignment horizontal="left"/>
      <protection locked="0"/>
    </xf>
    <xf numFmtId="7" fontId="26" fillId="4" borderId="1" xfId="0" applyNumberFormat="1" applyFont="1" applyFill="1" applyBorder="1" applyProtection="1">
      <protection locked="0"/>
    </xf>
    <xf numFmtId="0" fontId="24" fillId="4" borderId="0" xfId="0" quotePrefix="1" applyFont="1" applyFill="1"/>
    <xf numFmtId="0" fontId="0" fillId="4" borderId="1" xfId="0" applyFill="1" applyBorder="1"/>
    <xf numFmtId="0" fontId="23" fillId="4" borderId="1" xfId="0" applyFont="1" applyFill="1" applyBorder="1"/>
    <xf numFmtId="7" fontId="23" fillId="4" borderId="1" xfId="0" applyNumberFormat="1" applyFont="1" applyFill="1" applyBorder="1"/>
    <xf numFmtId="10" fontId="23" fillId="4" borderId="1" xfId="0" applyNumberFormat="1" applyFont="1" applyFill="1" applyBorder="1"/>
    <xf numFmtId="0" fontId="0" fillId="4" borderId="22" xfId="0" applyFill="1" applyBorder="1"/>
    <xf numFmtId="7" fontId="23" fillId="4" borderId="27" xfId="0" applyNumberFormat="1" applyFont="1" applyFill="1" applyBorder="1"/>
    <xf numFmtId="10" fontId="23" fillId="0" borderId="27" xfId="0" applyNumberFormat="1" applyFont="1" applyBorder="1"/>
    <xf numFmtId="0" fontId="23" fillId="6" borderId="0" xfId="0" applyFont="1" applyFill="1"/>
    <xf numFmtId="10" fontId="23" fillId="4" borderId="27" xfId="0" applyNumberFormat="1" applyFont="1" applyFill="1" applyBorder="1"/>
    <xf numFmtId="0" fontId="22" fillId="0" borderId="0" xfId="0" applyFont="1"/>
    <xf numFmtId="0" fontId="31" fillId="4" borderId="39" xfId="0" applyFont="1" applyFill="1" applyBorder="1" applyProtection="1">
      <protection locked="0"/>
    </xf>
    <xf numFmtId="0" fontId="26" fillId="4" borderId="39" xfId="0" applyFont="1" applyFill="1" applyBorder="1" applyProtection="1">
      <protection locked="0"/>
    </xf>
    <xf numFmtId="0" fontId="34" fillId="4" borderId="0" xfId="0" applyFont="1" applyFill="1" applyAlignment="1" applyProtection="1">
      <alignment horizontal="left"/>
      <protection locked="0"/>
    </xf>
    <xf numFmtId="0" fontId="0" fillId="4" borderId="34" xfId="0" applyFill="1" applyBorder="1"/>
    <xf numFmtId="7" fontId="23" fillId="0" borderId="27" xfId="0" applyNumberFormat="1" applyFont="1" applyBorder="1"/>
    <xf numFmtId="0" fontId="33" fillId="4" borderId="47" xfId="0" applyFont="1" applyFill="1" applyBorder="1" applyAlignment="1">
      <alignment wrapText="1"/>
    </xf>
    <xf numFmtId="0" fontId="33" fillId="4" borderId="19" xfId="0" applyFont="1" applyFill="1" applyBorder="1" applyAlignment="1">
      <alignment wrapText="1"/>
    </xf>
    <xf numFmtId="0" fontId="26" fillId="6" borderId="0" xfId="0" applyFont="1" applyFill="1" applyProtection="1">
      <protection locked="0"/>
    </xf>
    <xf numFmtId="0" fontId="26" fillId="6" borderId="0" xfId="0" applyFont="1" applyFill="1" applyAlignment="1" applyProtection="1">
      <alignment horizontal="left"/>
      <protection locked="0"/>
    </xf>
    <xf numFmtId="0" fontId="0" fillId="4" borderId="0" xfId="0" applyFill="1" applyAlignment="1">
      <alignment horizontal="centerContinuous"/>
    </xf>
    <xf numFmtId="168" fontId="23" fillId="4" borderId="0" xfId="0" applyNumberFormat="1" applyFont="1" applyFill="1" applyAlignment="1">
      <alignment horizontal="centerContinuous"/>
    </xf>
    <xf numFmtId="0" fontId="22" fillId="4" borderId="34" xfId="0" applyFont="1" applyFill="1" applyBorder="1"/>
    <xf numFmtId="7" fontId="25" fillId="0" borderId="39" xfId="0" applyNumberFormat="1" applyFont="1" applyBorder="1" applyProtection="1">
      <protection locked="0"/>
    </xf>
    <xf numFmtId="7" fontId="24" fillId="0" borderId="39" xfId="0" applyNumberFormat="1" applyFont="1" applyBorder="1" applyProtection="1">
      <protection locked="0"/>
    </xf>
    <xf numFmtId="7" fontId="23" fillId="0" borderId="38" xfId="0" applyNumberFormat="1" applyFont="1" applyBorder="1"/>
    <xf numFmtId="10" fontId="23" fillId="0" borderId="38" xfId="0" applyNumberFormat="1" applyFont="1" applyBorder="1"/>
    <xf numFmtId="0" fontId="42" fillId="4" borderId="0" xfId="0" applyFont="1" applyFill="1"/>
    <xf numFmtId="0" fontId="43" fillId="4" borderId="0" xfId="0" applyFont="1" applyFill="1"/>
    <xf numFmtId="0" fontId="24" fillId="0" borderId="40" xfId="0" applyFont="1" applyBorder="1" applyAlignment="1">
      <alignment horizontal="left"/>
    </xf>
    <xf numFmtId="7" fontId="24" fillId="0" borderId="38" xfId="0" applyNumberFormat="1" applyFont="1" applyBorder="1"/>
    <xf numFmtId="0" fontId="24" fillId="0" borderId="0" xfId="0" applyFont="1"/>
    <xf numFmtId="0" fontId="28" fillId="4" borderId="0" xfId="0" applyFont="1" applyFill="1" applyAlignment="1">
      <alignment vertical="center" wrapText="1"/>
    </xf>
    <xf numFmtId="0" fontId="22" fillId="0" borderId="44" xfId="0" applyFont="1" applyBorder="1"/>
    <xf numFmtId="7" fontId="30" fillId="0" borderId="46" xfId="0" applyNumberFormat="1" applyFont="1" applyBorder="1" applyProtection="1">
      <protection locked="0"/>
    </xf>
    <xf numFmtId="7" fontId="26" fillId="0" borderId="46" xfId="0" applyNumberFormat="1" applyFont="1" applyBorder="1" applyProtection="1">
      <protection locked="0"/>
    </xf>
    <xf numFmtId="7" fontId="23" fillId="0" borderId="1" xfId="0" applyNumberFormat="1" applyFont="1" applyBorder="1"/>
    <xf numFmtId="10" fontId="23" fillId="0" borderId="1" xfId="0" applyNumberFormat="1" applyFont="1" applyBorder="1"/>
    <xf numFmtId="7" fontId="27" fillId="0" borderId="1" xfId="0" applyNumberFormat="1" applyFont="1" applyBorder="1" applyProtection="1">
      <protection locked="0"/>
    </xf>
    <xf numFmtId="0" fontId="42" fillId="4" borderId="1" xfId="0" applyFont="1" applyFill="1" applyBorder="1"/>
    <xf numFmtId="7" fontId="23" fillId="0" borderId="1" xfId="0" applyNumberFormat="1" applyFont="1" applyBorder="1" applyProtection="1">
      <protection locked="0"/>
    </xf>
    <xf numFmtId="0" fontId="22" fillId="6" borderId="0" xfId="0" applyFont="1" applyFill="1"/>
    <xf numFmtId="7" fontId="26" fillId="6" borderId="0" xfId="0" applyNumberFormat="1" applyFont="1" applyFill="1" applyProtection="1">
      <protection locked="0"/>
    </xf>
    <xf numFmtId="7" fontId="23" fillId="6" borderId="0" xfId="0" applyNumberFormat="1" applyFont="1" applyFill="1"/>
    <xf numFmtId="10" fontId="23" fillId="6" borderId="0" xfId="0" applyNumberFormat="1" applyFont="1" applyFill="1"/>
    <xf numFmtId="0" fontId="26" fillId="6" borderId="39" xfId="0" quotePrefix="1" applyFont="1" applyFill="1" applyBorder="1" applyProtection="1">
      <protection locked="0"/>
    </xf>
    <xf numFmtId="0" fontId="26" fillId="6" borderId="39" xfId="0" applyFont="1" applyFill="1" applyBorder="1" applyProtection="1">
      <protection locked="0"/>
    </xf>
    <xf numFmtId="0" fontId="22" fillId="9" borderId="48" xfId="0" applyFont="1" applyFill="1" applyBorder="1"/>
    <xf numFmtId="0" fontId="22" fillId="10" borderId="41" xfId="0" applyFont="1" applyFill="1" applyBorder="1" applyAlignment="1">
      <alignment horizontal="centerContinuous"/>
    </xf>
    <xf numFmtId="0" fontId="0" fillId="10" borderId="42" xfId="0" applyFill="1" applyBorder="1" applyAlignment="1">
      <alignment horizontal="centerContinuous"/>
    </xf>
    <xf numFmtId="0" fontId="0" fillId="10" borderId="43" xfId="0" applyFill="1" applyBorder="1" applyAlignment="1">
      <alignment horizontal="centerContinuous"/>
    </xf>
    <xf numFmtId="0" fontId="22" fillId="9" borderId="49" xfId="0" applyFont="1" applyFill="1" applyBorder="1"/>
    <xf numFmtId="0" fontId="22" fillId="11" borderId="36" xfId="0" applyFont="1" applyFill="1" applyBorder="1" applyAlignment="1">
      <alignment horizontal="center"/>
    </xf>
    <xf numFmtId="0" fontId="22" fillId="11" borderId="37" xfId="0" applyFont="1" applyFill="1" applyBorder="1" applyAlignment="1">
      <alignment horizontal="center"/>
    </xf>
    <xf numFmtId="7" fontId="23" fillId="4" borderId="46" xfId="0" applyNumberFormat="1" applyFont="1" applyFill="1" applyBorder="1"/>
    <xf numFmtId="7" fontId="30" fillId="4" borderId="46" xfId="0" applyNumberFormat="1" applyFont="1" applyFill="1" applyBorder="1"/>
    <xf numFmtId="0" fontId="30" fillId="4" borderId="0" xfId="0" applyFont="1" applyFill="1"/>
    <xf numFmtId="7" fontId="28" fillId="4" borderId="39" xfId="0" applyNumberFormat="1" applyFont="1" applyFill="1" applyBorder="1" applyProtection="1">
      <protection locked="0"/>
    </xf>
    <xf numFmtId="7" fontId="28" fillId="4" borderId="27" xfId="0" applyNumberFormat="1" applyFont="1" applyFill="1" applyBorder="1"/>
    <xf numFmtId="0" fontId="22" fillId="4" borderId="1" xfId="0" applyFont="1" applyFill="1" applyBorder="1"/>
    <xf numFmtId="7" fontId="23" fillId="4" borderId="1" xfId="0" applyNumberFormat="1" applyFont="1" applyFill="1" applyBorder="1" applyProtection="1">
      <protection locked="0"/>
    </xf>
    <xf numFmtId="0" fontId="22" fillId="12" borderId="50" xfId="0" applyFont="1" applyFill="1" applyBorder="1" applyAlignment="1">
      <alignment wrapText="1"/>
    </xf>
    <xf numFmtId="0" fontId="22" fillId="14" borderId="36" xfId="0" applyFont="1" applyFill="1" applyBorder="1" applyAlignment="1">
      <alignment horizontal="center"/>
    </xf>
    <xf numFmtId="0" fontId="22" fillId="14" borderId="37" xfId="0" applyFont="1" applyFill="1" applyBorder="1" applyAlignment="1">
      <alignment horizontal="center"/>
    </xf>
    <xf numFmtId="7" fontId="27" fillId="0" borderId="39" xfId="0" applyNumberFormat="1" applyFont="1" applyBorder="1"/>
    <xf numFmtId="7" fontId="23" fillId="0" borderId="46" xfId="0" applyNumberFormat="1" applyFont="1" applyBorder="1"/>
    <xf numFmtId="7" fontId="23" fillId="0" borderId="39" xfId="0" applyNumberFormat="1" applyFont="1" applyBorder="1"/>
    <xf numFmtId="43" fontId="24" fillId="0" borderId="0" xfId="0" applyNumberFormat="1" applyFont="1"/>
    <xf numFmtId="0" fontId="0" fillId="4" borderId="47" xfId="0" applyFill="1" applyBorder="1"/>
    <xf numFmtId="0" fontId="0" fillId="4" borderId="19" xfId="0" applyFill="1" applyBorder="1"/>
    <xf numFmtId="0" fontId="33" fillId="4" borderId="21" xfId="0" applyFont="1" applyFill="1" applyBorder="1"/>
    <xf numFmtId="0" fontId="22" fillId="8" borderId="51" xfId="0" applyFont="1" applyFill="1" applyBorder="1"/>
    <xf numFmtId="0" fontId="26" fillId="0" borderId="0" xfId="0" applyFont="1" applyAlignment="1" applyProtection="1">
      <alignment horizontal="left"/>
      <protection locked="0"/>
    </xf>
    <xf numFmtId="0" fontId="22" fillId="15" borderId="41" xfId="0" applyFont="1" applyFill="1" applyBorder="1" applyAlignment="1">
      <alignment horizontal="centerContinuous"/>
    </xf>
    <xf numFmtId="0" fontId="0" fillId="15" borderId="42" xfId="0" applyFill="1" applyBorder="1" applyAlignment="1">
      <alignment horizontal="centerContinuous"/>
    </xf>
    <xf numFmtId="0" fontId="0" fillId="15" borderId="43" xfId="0" applyFill="1" applyBorder="1" applyAlignment="1">
      <alignment horizontal="centerContinuous"/>
    </xf>
    <xf numFmtId="0" fontId="22" fillId="8" borderId="52" xfId="0" applyFont="1" applyFill="1" applyBorder="1"/>
    <xf numFmtId="0" fontId="22" fillId="16" borderId="36" xfId="0" applyFont="1" applyFill="1" applyBorder="1" applyAlignment="1">
      <alignment horizontal="center"/>
    </xf>
    <xf numFmtId="0" fontId="22" fillId="16" borderId="37" xfId="0" applyFont="1" applyFill="1" applyBorder="1" applyAlignment="1">
      <alignment horizontal="center"/>
    </xf>
    <xf numFmtId="10" fontId="0" fillId="0" borderId="0" xfId="0" applyNumberFormat="1"/>
    <xf numFmtId="0" fontId="35" fillId="0" borderId="1" xfId="0" applyFont="1" applyBorder="1"/>
    <xf numFmtId="7" fontId="27" fillId="0" borderId="1" xfId="0" applyNumberFormat="1" applyFont="1" applyBorder="1"/>
    <xf numFmtId="0" fontId="23" fillId="0" borderId="1" xfId="0" applyFont="1" applyBorder="1"/>
    <xf numFmtId="0" fontId="22" fillId="17" borderId="51" xfId="0" applyFont="1" applyFill="1" applyBorder="1"/>
    <xf numFmtId="0" fontId="22" fillId="18" borderId="41" xfId="0" applyFont="1" applyFill="1" applyBorder="1" applyAlignment="1">
      <alignment horizontal="centerContinuous"/>
    </xf>
    <xf numFmtId="0" fontId="0" fillId="18" borderId="42" xfId="0" applyFill="1" applyBorder="1" applyAlignment="1">
      <alignment horizontal="centerContinuous"/>
    </xf>
    <xf numFmtId="0" fontId="0" fillId="18" borderId="43" xfId="0" applyFill="1" applyBorder="1" applyAlignment="1">
      <alignment horizontal="centerContinuous"/>
    </xf>
    <xf numFmtId="0" fontId="0" fillId="18" borderId="53" xfId="0" applyFill="1" applyBorder="1" applyAlignment="1">
      <alignment horizontal="centerContinuous"/>
    </xf>
    <xf numFmtId="0" fontId="22" fillId="17" borderId="52" xfId="0" applyFont="1" applyFill="1" applyBorder="1"/>
    <xf numFmtId="0" fontId="22" fillId="19" borderId="36" xfId="0" applyFont="1" applyFill="1" applyBorder="1" applyAlignment="1">
      <alignment horizontal="center"/>
    </xf>
    <xf numFmtId="0" fontId="22" fillId="19" borderId="54" xfId="0" applyFont="1" applyFill="1" applyBorder="1" applyAlignment="1">
      <alignment horizontal="center"/>
    </xf>
    <xf numFmtId="0" fontId="22" fillId="19" borderId="37" xfId="0" applyFont="1" applyFill="1" applyBorder="1" applyAlignment="1">
      <alignment horizontal="center"/>
    </xf>
    <xf numFmtId="0" fontId="22" fillId="19" borderId="56" xfId="0" applyFont="1" applyFill="1" applyBorder="1" applyAlignment="1">
      <alignment horizontal="center"/>
    </xf>
    <xf numFmtId="7" fontId="31" fillId="0" borderId="39" xfId="0" applyNumberFormat="1" applyFont="1" applyBorder="1" applyProtection="1">
      <protection locked="0"/>
    </xf>
    <xf numFmtId="7" fontId="23" fillId="0" borderId="45" xfId="0" applyNumberFormat="1" applyFont="1" applyBorder="1"/>
    <xf numFmtId="10" fontId="23" fillId="0" borderId="45" xfId="0" applyNumberFormat="1" applyFont="1" applyBorder="1"/>
    <xf numFmtId="0" fontId="43" fillId="0" borderId="0" xfId="0" applyFont="1"/>
    <xf numFmtId="10" fontId="23" fillId="0" borderId="58" xfId="0" applyNumberFormat="1" applyFont="1" applyBorder="1"/>
    <xf numFmtId="167" fontId="26" fillId="0" borderId="46" xfId="2" applyNumberFormat="1" applyFont="1" applyBorder="1" applyProtection="1">
      <protection locked="0"/>
    </xf>
    <xf numFmtId="167" fontId="23" fillId="0" borderId="46" xfId="2" applyNumberFormat="1" applyFont="1" applyBorder="1" applyProtection="1">
      <protection locked="0"/>
    </xf>
    <xf numFmtId="7" fontId="23" fillId="0" borderId="46" xfId="0" applyNumberFormat="1" applyFont="1" applyBorder="1" applyProtection="1">
      <protection locked="0"/>
    </xf>
    <xf numFmtId="7" fontId="23" fillId="0" borderId="44" xfId="0" applyNumberFormat="1" applyFont="1" applyBorder="1"/>
    <xf numFmtId="7" fontId="23" fillId="0" borderId="44" xfId="0" applyNumberFormat="1" applyFont="1" applyBorder="1" applyAlignment="1">
      <alignment horizontal="right"/>
    </xf>
    <xf numFmtId="0" fontId="44" fillId="20" borderId="36" xfId="0" applyFont="1" applyFill="1" applyBorder="1"/>
    <xf numFmtId="0" fontId="44" fillId="20" borderId="37" xfId="0" applyFont="1" applyFill="1" applyBorder="1"/>
    <xf numFmtId="0" fontId="44" fillId="21" borderId="36" xfId="0" applyFont="1" applyFill="1" applyBorder="1" applyAlignment="1">
      <alignment horizontal="center"/>
    </xf>
    <xf numFmtId="0" fontId="44" fillId="21" borderId="37" xfId="0" applyFont="1" applyFill="1" applyBorder="1" applyAlignment="1">
      <alignment horizontal="center"/>
    </xf>
    <xf numFmtId="0" fontId="44" fillId="5" borderId="41" xfId="0" applyFont="1" applyFill="1" applyBorder="1" applyAlignment="1">
      <alignment horizontal="centerContinuous"/>
    </xf>
    <xf numFmtId="0" fontId="40" fillId="5" borderId="42" xfId="0" applyFont="1" applyFill="1" applyBorder="1" applyAlignment="1">
      <alignment horizontal="centerContinuous"/>
    </xf>
    <xf numFmtId="0" fontId="40" fillId="5" borderId="43" xfId="0" applyFont="1" applyFill="1" applyBorder="1" applyAlignment="1">
      <alignment horizontal="centerContinuous"/>
    </xf>
    <xf numFmtId="0" fontId="41" fillId="4" borderId="0" xfId="0" applyFont="1" applyFill="1" applyAlignment="1">
      <alignment horizontal="left"/>
    </xf>
    <xf numFmtId="0" fontId="39" fillId="4" borderId="0" xfId="0" applyFont="1" applyFill="1"/>
    <xf numFmtId="0" fontId="22" fillId="4" borderId="27" xfId="0" applyFont="1" applyFill="1" applyBorder="1" applyAlignment="1">
      <alignment wrapText="1"/>
    </xf>
    <xf numFmtId="0" fontId="22" fillId="4" borderId="25" xfId="0" applyFont="1" applyFill="1" applyBorder="1" applyAlignment="1">
      <alignment wrapText="1"/>
    </xf>
    <xf numFmtId="0" fontId="33" fillId="4" borderId="0" xfId="0" applyFont="1" applyFill="1" applyAlignment="1">
      <alignment wrapText="1"/>
    </xf>
    <xf numFmtId="0" fontId="33" fillId="4" borderId="7" xfId="0" applyFont="1" applyFill="1" applyBorder="1" applyAlignment="1">
      <alignment wrapText="1"/>
    </xf>
    <xf numFmtId="0" fontId="22" fillId="4" borderId="55" xfId="0" applyFont="1" applyFill="1" applyBorder="1"/>
    <xf numFmtId="0" fontId="24" fillId="4" borderId="57" xfId="0" applyFont="1" applyFill="1" applyBorder="1" applyAlignment="1">
      <alignment horizontal="left"/>
    </xf>
    <xf numFmtId="0" fontId="33" fillId="4" borderId="39" xfId="0" applyFont="1" applyFill="1" applyBorder="1"/>
    <xf numFmtId="0" fontId="35" fillId="4" borderId="1" xfId="0" applyFont="1" applyFill="1" applyBorder="1"/>
    <xf numFmtId="7" fontId="27" fillId="4" borderId="1" xfId="0" applyNumberFormat="1" applyFont="1" applyFill="1" applyBorder="1"/>
    <xf numFmtId="10" fontId="23" fillId="4" borderId="46" xfId="0" applyNumberFormat="1" applyFont="1" applyFill="1" applyBorder="1"/>
    <xf numFmtId="0" fontId="22" fillId="4" borderId="0" xfId="0" applyFont="1" applyFill="1" applyAlignment="1">
      <alignment vertical="center" wrapText="1"/>
    </xf>
    <xf numFmtId="0" fontId="22" fillId="4" borderId="0" xfId="0" applyFont="1" applyFill="1" applyAlignment="1">
      <alignment wrapText="1"/>
    </xf>
    <xf numFmtId="0" fontId="20" fillId="4" borderId="0" xfId="0" applyFont="1" applyFill="1"/>
    <xf numFmtId="43" fontId="0" fillId="4" borderId="0" xfId="1" applyFont="1" applyFill="1"/>
    <xf numFmtId="43" fontId="0" fillId="4" borderId="0" xfId="0" applyNumberFormat="1" applyFill="1"/>
    <xf numFmtId="43" fontId="0" fillId="4" borderId="1" xfId="1" applyFont="1" applyFill="1" applyBorder="1"/>
    <xf numFmtId="43" fontId="0" fillId="4" borderId="1" xfId="0" applyNumberFormat="1" applyFill="1" applyBorder="1"/>
    <xf numFmtId="2" fontId="3" fillId="4" borderId="0" xfId="0" applyNumberFormat="1" applyFont="1" applyFill="1" applyAlignment="1">
      <alignment horizontal="right"/>
    </xf>
    <xf numFmtId="43" fontId="3" fillId="4" borderId="0" xfId="1" applyFont="1" applyFill="1"/>
    <xf numFmtId="2" fontId="3" fillId="4" borderId="1" xfId="0" applyNumberFormat="1" applyFont="1" applyFill="1" applyBorder="1" applyAlignment="1">
      <alignment horizontal="right"/>
    </xf>
    <xf numFmtId="0" fontId="3" fillId="4" borderId="0" xfId="0" applyFont="1" applyFill="1"/>
    <xf numFmtId="0" fontId="7" fillId="6" borderId="1" xfId="0" quotePrefix="1" applyFont="1" applyFill="1" applyBorder="1" applyAlignment="1">
      <alignment horizontal="center"/>
    </xf>
    <xf numFmtId="0" fontId="20" fillId="6" borderId="0" xfId="0" applyFont="1" applyFill="1" applyAlignment="1">
      <alignment horizontal="right"/>
    </xf>
    <xf numFmtId="0" fontId="45" fillId="6" borderId="0" xfId="0" applyFont="1" applyFill="1" applyAlignment="1">
      <alignment horizontal="center"/>
    </xf>
    <xf numFmtId="0" fontId="46" fillId="6" borderId="0" xfId="0" applyFont="1" applyFill="1"/>
    <xf numFmtId="164" fontId="47" fillId="6" borderId="0" xfId="0" applyNumberFormat="1" applyFont="1" applyFill="1" applyAlignment="1">
      <alignment horizontal="right"/>
    </xf>
    <xf numFmtId="10" fontId="48" fillId="0" borderId="38" xfId="0" applyNumberFormat="1" applyFont="1" applyBorder="1"/>
    <xf numFmtId="7" fontId="31" fillId="4" borderId="39" xfId="0" applyNumberFormat="1" applyFont="1" applyFill="1" applyBorder="1" applyProtection="1">
      <protection locked="0"/>
    </xf>
    <xf numFmtId="7" fontId="48" fillId="0" borderId="39" xfId="0" applyNumberFormat="1" applyFont="1" applyBorder="1" applyProtection="1">
      <protection locked="0"/>
    </xf>
    <xf numFmtId="9" fontId="23" fillId="0" borderId="1" xfId="2" applyFont="1" applyBorder="1"/>
    <xf numFmtId="0" fontId="27" fillId="4" borderId="39" xfId="0" applyFont="1" applyFill="1" applyBorder="1" applyProtection="1">
      <protection locked="0"/>
    </xf>
    <xf numFmtId="7" fontId="27" fillId="4" borderId="39" xfId="0" applyNumberFormat="1" applyFont="1" applyFill="1" applyBorder="1" applyProtection="1">
      <protection locked="0"/>
    </xf>
    <xf numFmtId="43" fontId="0" fillId="0" borderId="0" xfId="1" applyFont="1"/>
    <xf numFmtId="0" fontId="50" fillId="0" borderId="25" xfId="0" applyFont="1" applyBorder="1" applyAlignment="1">
      <alignment horizontal="center" vertical="center" wrapText="1"/>
    </xf>
    <xf numFmtId="0" fontId="51" fillId="0" borderId="26" xfId="0" applyFont="1" applyBorder="1" applyAlignment="1">
      <alignment horizontal="left" vertical="center"/>
    </xf>
    <xf numFmtId="0" fontId="53" fillId="0" borderId="9" xfId="0" applyFont="1" applyBorder="1" applyAlignment="1">
      <alignment horizontal="right" vertical="center"/>
    </xf>
    <xf numFmtId="49" fontId="53" fillId="3" borderId="9" xfId="0" applyNumberFormat="1" applyFont="1" applyFill="1" applyBorder="1" applyAlignment="1">
      <alignment horizontal="right" vertical="center"/>
    </xf>
    <xf numFmtId="0" fontId="56" fillId="4" borderId="0" xfId="0" applyFont="1" applyFill="1"/>
    <xf numFmtId="0" fontId="55" fillId="4" borderId="23" xfId="0" applyFont="1" applyFill="1" applyBorder="1" applyAlignment="1">
      <alignment horizontal="center" vertical="center"/>
    </xf>
    <xf numFmtId="0" fontId="57" fillId="4" borderId="0" xfId="0" applyFont="1" applyFill="1"/>
    <xf numFmtId="0" fontId="22" fillId="4" borderId="0" xfId="0" applyFont="1" applyFill="1" applyAlignment="1">
      <alignment horizontal="centerContinuous"/>
    </xf>
    <xf numFmtId="0" fontId="58" fillId="4" borderId="39" xfId="0" applyFont="1" applyFill="1" applyBorder="1" applyProtection="1">
      <protection locked="0"/>
    </xf>
    <xf numFmtId="7" fontId="58" fillId="4" borderId="39" xfId="0" applyNumberFormat="1" applyFont="1" applyFill="1" applyBorder="1" applyProtection="1">
      <protection locked="0"/>
    </xf>
    <xf numFmtId="0" fontId="59" fillId="22" borderId="0" xfId="0" applyFont="1" applyFill="1"/>
    <xf numFmtId="0" fontId="59" fillId="0" borderId="0" xfId="0" applyFont="1"/>
    <xf numFmtId="0" fontId="22" fillId="22" borderId="0" xfId="0" applyFont="1" applyFill="1"/>
    <xf numFmtId="0" fontId="57" fillId="4" borderId="0" xfId="0" applyFont="1" applyFill="1" applyAlignment="1">
      <alignment vertical="center"/>
    </xf>
    <xf numFmtId="164" fontId="52" fillId="0" borderId="9" xfId="0" applyNumberFormat="1" applyFont="1" applyBorder="1" applyAlignment="1">
      <alignment horizontal="right" vertical="center"/>
    </xf>
    <xf numFmtId="7" fontId="58" fillId="4" borderId="39" xfId="0" applyNumberFormat="1" applyFont="1" applyFill="1" applyBorder="1" applyAlignment="1" applyProtection="1">
      <alignment horizontal="center"/>
      <protection locked="0"/>
    </xf>
    <xf numFmtId="0" fontId="23" fillId="4" borderId="0" xfId="0" applyFont="1" applyFill="1" applyAlignment="1">
      <alignment horizontal="center"/>
    </xf>
    <xf numFmtId="7" fontId="23" fillId="4" borderId="39" xfId="0" applyNumberFormat="1" applyFont="1" applyFill="1" applyBorder="1" applyAlignment="1" applyProtection="1">
      <alignment horizontal="center"/>
      <protection locked="0"/>
    </xf>
    <xf numFmtId="7" fontId="31" fillId="4" borderId="39" xfId="0" applyNumberFormat="1" applyFont="1" applyFill="1" applyBorder="1" applyAlignment="1" applyProtection="1">
      <alignment horizontal="center"/>
      <protection locked="0"/>
    </xf>
    <xf numFmtId="7" fontId="54" fillId="4" borderId="39" xfId="0" applyNumberFormat="1" applyFont="1" applyFill="1" applyBorder="1" applyAlignment="1" applyProtection="1">
      <alignment horizontal="center"/>
      <protection locked="0"/>
    </xf>
    <xf numFmtId="7" fontId="48" fillId="4" borderId="39" xfId="0" applyNumberFormat="1" applyFont="1" applyFill="1" applyBorder="1" applyAlignment="1" applyProtection="1">
      <alignment horizontal="center"/>
      <protection locked="0"/>
    </xf>
    <xf numFmtId="0" fontId="28" fillId="4" borderId="0" xfId="0" applyFont="1" applyFill="1" applyAlignment="1">
      <alignment horizontal="center"/>
    </xf>
    <xf numFmtId="164" fontId="3" fillId="23" borderId="0" xfId="0" applyNumberFormat="1" applyFont="1" applyFill="1" applyAlignment="1">
      <alignment horizontal="right"/>
    </xf>
    <xf numFmtId="0" fontId="3" fillId="0" borderId="64" xfId="0" applyFont="1" applyFill="1" applyBorder="1"/>
    <xf numFmtId="0" fontId="5" fillId="0" borderId="0" xfId="0" applyFont="1" applyFill="1"/>
    <xf numFmtId="8" fontId="3" fillId="0" borderId="64" xfId="0" applyNumberFormat="1" applyFont="1" applyFill="1" applyBorder="1" applyAlignment="1">
      <alignment horizontal="center"/>
    </xf>
    <xf numFmtId="0" fontId="3" fillId="0" borderId="0" xfId="0" applyFont="1" applyFill="1" applyAlignment="1">
      <alignment horizontal="center"/>
    </xf>
    <xf numFmtId="8" fontId="60" fillId="0" borderId="64" xfId="0" applyNumberFormat="1" applyFont="1" applyFill="1" applyBorder="1" applyAlignment="1">
      <alignment horizontal="center"/>
    </xf>
    <xf numFmtId="10" fontId="60" fillId="0" borderId="64" xfId="0" applyNumberFormat="1" applyFont="1" applyFill="1" applyBorder="1" applyAlignment="1">
      <alignment horizontal="center"/>
    </xf>
    <xf numFmtId="0" fontId="60" fillId="0" borderId="64" xfId="0" applyFont="1" applyFill="1" applyBorder="1"/>
    <xf numFmtId="0" fontId="3" fillId="0" borderId="1" xfId="0" applyFont="1" applyFill="1" applyBorder="1" applyAlignment="1">
      <alignment horizontal="center"/>
    </xf>
    <xf numFmtId="0" fontId="5" fillId="0" borderId="0" xfId="0" applyFont="1" applyFill="1" applyAlignment="1">
      <alignment horizontal="center"/>
    </xf>
    <xf numFmtId="8" fontId="3" fillId="0" borderId="27" xfId="0" applyNumberFormat="1" applyFont="1" applyFill="1" applyBorder="1" applyAlignment="1">
      <alignment horizontal="center"/>
    </xf>
    <xf numFmtId="10" fontId="3" fillId="0" borderId="27" xfId="0" applyNumberFormat="1" applyFont="1" applyFill="1" applyBorder="1" applyAlignment="1">
      <alignment horizontal="center"/>
    </xf>
    <xf numFmtId="0" fontId="3" fillId="0" borderId="27" xfId="0" applyFont="1" applyFill="1" applyBorder="1" applyAlignment="1">
      <alignment horizontal="center"/>
    </xf>
    <xf numFmtId="13" fontId="3" fillId="0" borderId="64" xfId="0" applyNumberFormat="1" applyFont="1" applyFill="1" applyBorder="1" applyAlignment="1">
      <alignment horizontal="center"/>
    </xf>
    <xf numFmtId="8" fontId="61" fillId="0" borderId="9" xfId="1" applyNumberFormat="1" applyFont="1" applyBorder="1" applyAlignment="1">
      <alignment horizontal="right" vertical="center"/>
    </xf>
    <xf numFmtId="8" fontId="61" fillId="0" borderId="9" xfId="1" applyNumberFormat="1" applyFont="1" applyBorder="1" applyAlignment="1">
      <alignment vertical="center"/>
    </xf>
    <xf numFmtId="8" fontId="61" fillId="0" borderId="11" xfId="0" applyNumberFormat="1" applyFont="1" applyBorder="1" applyAlignment="1">
      <alignment horizontal="right" vertical="center"/>
    </xf>
    <xf numFmtId="0" fontId="0" fillId="0" borderId="0" xfId="0" applyAlignment="1">
      <alignment vertical="center"/>
    </xf>
    <xf numFmtId="43" fontId="0" fillId="0" borderId="0" xfId="0" applyNumberFormat="1" applyAlignment="1">
      <alignment vertical="center"/>
    </xf>
    <xf numFmtId="49" fontId="10" fillId="2" borderId="10" xfId="0" applyNumberFormat="1" applyFont="1" applyFill="1" applyBorder="1" applyAlignment="1">
      <alignment horizontal="left" wrapText="1"/>
    </xf>
    <xf numFmtId="0" fontId="11" fillId="0" borderId="9" xfId="0" applyFont="1" applyBorder="1" applyAlignment="1">
      <alignment vertical="center"/>
    </xf>
    <xf numFmtId="0" fontId="51" fillId="0" borderId="9" xfId="0" applyFont="1" applyBorder="1" applyAlignment="1">
      <alignment vertical="center" wrapText="1"/>
    </xf>
    <xf numFmtId="0" fontId="38" fillId="4" borderId="0" xfId="0" applyFont="1" applyFill="1" applyAlignment="1">
      <alignment horizontal="center"/>
    </xf>
    <xf numFmtId="0" fontId="49" fillId="4" borderId="0" xfId="0" applyFont="1" applyFill="1" applyAlignment="1">
      <alignment horizontal="center" vertical="center"/>
    </xf>
    <xf numFmtId="0" fontId="37" fillId="4" borderId="0" xfId="0" applyFont="1" applyFill="1" applyAlignment="1">
      <alignment horizontal="center" vertical="center"/>
    </xf>
    <xf numFmtId="0" fontId="63" fillId="6" borderId="0" xfId="0" applyFont="1" applyFill="1" applyAlignment="1">
      <alignment horizontal="left" wrapText="1"/>
    </xf>
    <xf numFmtId="0" fontId="18" fillId="5" borderId="0" xfId="0" applyFont="1" applyFill="1" applyAlignment="1">
      <alignment horizontal="center" vertical="center"/>
    </xf>
    <xf numFmtId="9" fontId="14" fillId="4" borderId="28" xfId="2" applyFont="1" applyFill="1" applyBorder="1" applyAlignment="1">
      <alignment horizontal="center" vertical="center"/>
    </xf>
    <xf numFmtId="9" fontId="14" fillId="4" borderId="29" xfId="2" applyFont="1" applyFill="1" applyBorder="1" applyAlignment="1">
      <alignment horizontal="center" vertical="center"/>
    </xf>
    <xf numFmtId="9" fontId="14" fillId="4" borderId="30" xfId="2" applyFont="1" applyFill="1" applyBorder="1" applyAlignment="1">
      <alignment horizontal="center" vertical="center"/>
    </xf>
    <xf numFmtId="9" fontId="21" fillId="4" borderId="31" xfId="2" applyFont="1" applyFill="1" applyBorder="1" applyAlignment="1">
      <alignment horizontal="center" vertical="center"/>
    </xf>
    <xf numFmtId="9" fontId="21" fillId="4" borderId="0" xfId="2" applyFont="1" applyFill="1" applyBorder="1" applyAlignment="1">
      <alignment horizontal="center" vertical="center"/>
    </xf>
    <xf numFmtId="9" fontId="21" fillId="4" borderId="32" xfId="2" applyFont="1" applyFill="1" applyBorder="1" applyAlignment="1">
      <alignment horizontal="center" vertical="center"/>
    </xf>
    <xf numFmtId="9" fontId="16" fillId="4" borderId="33" xfId="2" applyFont="1" applyFill="1" applyBorder="1" applyAlignment="1">
      <alignment horizontal="center" vertical="center"/>
    </xf>
    <xf numFmtId="9" fontId="16" fillId="4" borderId="34" xfId="2" applyFont="1" applyFill="1" applyBorder="1" applyAlignment="1">
      <alignment horizontal="center" vertical="center"/>
    </xf>
    <xf numFmtId="9" fontId="16" fillId="4" borderId="35" xfId="2" applyFont="1" applyFill="1" applyBorder="1" applyAlignment="1">
      <alignment horizontal="center" vertical="center"/>
    </xf>
    <xf numFmtId="0" fontId="18" fillId="5" borderId="0" xfId="0" applyFont="1" applyFill="1" applyAlignment="1">
      <alignment horizontal="center" wrapText="1"/>
    </xf>
    <xf numFmtId="0" fontId="18" fillId="5" borderId="0" xfId="0" applyFont="1" applyFill="1" applyAlignment="1">
      <alignment horizontal="center"/>
    </xf>
    <xf numFmtId="0" fontId="0" fillId="6" borderId="0" xfId="0" applyFill="1" applyAlignment="1">
      <alignment horizontal="left" wrapText="1"/>
    </xf>
    <xf numFmtId="0" fontId="20" fillId="6" borderId="0" xfId="0" applyFont="1" applyFill="1" applyAlignment="1">
      <alignment horizontal="left" wrapText="1"/>
    </xf>
    <xf numFmtId="0" fontId="33" fillId="0" borderId="62" xfId="0" applyFont="1" applyBorder="1" applyAlignment="1">
      <alignment horizontal="center"/>
    </xf>
    <xf numFmtId="0" fontId="33" fillId="0" borderId="63" xfId="0" applyFont="1" applyBorder="1" applyAlignment="1">
      <alignment horizontal="center"/>
    </xf>
    <xf numFmtId="0" fontId="59" fillId="22" borderId="0" xfId="0" applyFont="1" applyFill="1"/>
    <xf numFmtId="0" fontId="57" fillId="22" borderId="0" xfId="0" applyFont="1" applyFill="1" applyAlignment="1">
      <alignment horizontal="center"/>
    </xf>
    <xf numFmtId="0" fontId="57" fillId="22" borderId="0" xfId="0" applyFont="1" applyFill="1" applyAlignment="1">
      <alignment horizontal="center" vertical="center"/>
    </xf>
    <xf numFmtId="0" fontId="57" fillId="4" borderId="0" xfId="0" applyFont="1" applyFill="1" applyAlignment="1">
      <alignment horizontal="center"/>
    </xf>
    <xf numFmtId="0" fontId="33" fillId="0" borderId="59" xfId="0" applyFont="1" applyBorder="1" applyAlignment="1">
      <alignment horizontal="center" vertical="center"/>
    </xf>
    <xf numFmtId="0" fontId="33" fillId="0" borderId="60" xfId="0" applyFont="1" applyBorder="1" applyAlignment="1">
      <alignment horizontal="center" vertical="center"/>
    </xf>
    <xf numFmtId="0" fontId="33" fillId="0" borderId="61" xfId="0" applyFont="1" applyBorder="1" applyAlignment="1">
      <alignment horizontal="center" vertical="center"/>
    </xf>
    <xf numFmtId="0" fontId="24" fillId="4" borderId="0" xfId="0" applyFont="1" applyFill="1" applyAlignment="1">
      <alignment wrapText="1"/>
    </xf>
    <xf numFmtId="0" fontId="22" fillId="4" borderId="18" xfId="0" applyFont="1" applyFill="1" applyBorder="1" applyAlignment="1">
      <alignment horizontal="left" vertical="center" wrapText="1"/>
    </xf>
    <xf numFmtId="0" fontId="22" fillId="4" borderId="47" xfId="0" applyFont="1" applyFill="1" applyBorder="1" applyAlignment="1">
      <alignment horizontal="left" vertical="center" wrapText="1"/>
    </xf>
    <xf numFmtId="0" fontId="22" fillId="4" borderId="19" xfId="0" applyFont="1" applyFill="1" applyBorder="1" applyAlignment="1">
      <alignment horizontal="left" vertical="center" wrapText="1"/>
    </xf>
    <xf numFmtId="0" fontId="22" fillId="4" borderId="20" xfId="0" applyFont="1" applyFill="1" applyBorder="1" applyAlignment="1">
      <alignment horizontal="left" vertical="center" wrapText="1"/>
    </xf>
    <xf numFmtId="0" fontId="22" fillId="4" borderId="0" xfId="0" applyFont="1" applyFill="1" applyAlignment="1">
      <alignment horizontal="left" vertical="center" wrapText="1"/>
    </xf>
    <xf numFmtId="0" fontId="22" fillId="4" borderId="7" xfId="0" applyFont="1" applyFill="1" applyBorder="1" applyAlignment="1">
      <alignment horizontal="left" vertical="center" wrapText="1"/>
    </xf>
    <xf numFmtId="0" fontId="22" fillId="4" borderId="21" xfId="0" applyFont="1" applyFill="1" applyBorder="1" applyAlignment="1">
      <alignment horizontal="left" wrapText="1"/>
    </xf>
    <xf numFmtId="0" fontId="22" fillId="4" borderId="1" xfId="0" applyFont="1" applyFill="1" applyBorder="1" applyAlignment="1">
      <alignment horizontal="left" wrapText="1"/>
    </xf>
    <xf numFmtId="0" fontId="22" fillId="4" borderId="22" xfId="0" applyFont="1" applyFill="1" applyBorder="1" applyAlignment="1">
      <alignment horizontal="left" wrapText="1"/>
    </xf>
    <xf numFmtId="0" fontId="22" fillId="13" borderId="41" xfId="0" applyFont="1" applyFill="1" applyBorder="1" applyAlignment="1">
      <alignment horizontal="center" vertical="center"/>
    </xf>
    <xf numFmtId="0" fontId="22" fillId="13" borderId="42" xfId="0" applyFont="1" applyFill="1" applyBorder="1" applyAlignment="1">
      <alignment horizontal="center" vertical="center"/>
    </xf>
    <xf numFmtId="0" fontId="22" fillId="13" borderId="43" xfId="0" applyFont="1" applyFill="1" applyBorder="1" applyAlignment="1">
      <alignment horizontal="center" vertical="center"/>
    </xf>
    <xf numFmtId="15" fontId="26" fillId="4" borderId="39" xfId="0" applyNumberFormat="1" applyFont="1" applyFill="1" applyBorder="1" applyAlignment="1" applyProtection="1">
      <alignment horizontal="center"/>
      <protection locked="0"/>
    </xf>
    <xf numFmtId="7" fontId="26" fillId="4" borderId="39" xfId="0" applyNumberFormat="1" applyFont="1" applyFill="1" applyBorder="1" applyAlignment="1" applyProtection="1">
      <alignment horizontal="center"/>
      <protection locked="0"/>
    </xf>
    <xf numFmtId="0" fontId="26" fillId="6" borderId="0" xfId="0" applyFont="1" applyFill="1" applyAlignment="1" applyProtection="1">
      <alignment horizontal="left"/>
      <protection locked="0"/>
    </xf>
    <xf numFmtId="0" fontId="33" fillId="4" borderId="18" xfId="0" applyFont="1" applyFill="1" applyBorder="1" applyAlignment="1">
      <alignment horizontal="left" vertical="center" wrapText="1"/>
    </xf>
    <xf numFmtId="0" fontId="33" fillId="4" borderId="47" xfId="0" applyFont="1" applyFill="1" applyBorder="1" applyAlignment="1">
      <alignment horizontal="left" vertical="center" wrapText="1"/>
    </xf>
    <xf numFmtId="0" fontId="33" fillId="4" borderId="19" xfId="0" applyFont="1" applyFill="1" applyBorder="1" applyAlignment="1">
      <alignment horizontal="left" vertical="center" wrapText="1"/>
    </xf>
    <xf numFmtId="0" fontId="33" fillId="4" borderId="18" xfId="0" applyFont="1" applyFill="1" applyBorder="1" applyAlignment="1">
      <alignment horizontal="left" vertical="top" wrapText="1"/>
    </xf>
    <xf numFmtId="0" fontId="33" fillId="4" borderId="47" xfId="0" applyFont="1" applyFill="1" applyBorder="1" applyAlignment="1">
      <alignment horizontal="left" vertical="top" wrapText="1"/>
    </xf>
    <xf numFmtId="0" fontId="33" fillId="4" borderId="19" xfId="0" applyFont="1" applyFill="1" applyBorder="1" applyAlignment="1">
      <alignment horizontal="left" vertical="top" wrapText="1"/>
    </xf>
    <xf numFmtId="0" fontId="33" fillId="4" borderId="20" xfId="0" applyFont="1" applyFill="1" applyBorder="1" applyAlignment="1">
      <alignment horizontal="left" vertical="top" wrapText="1"/>
    </xf>
    <xf numFmtId="0" fontId="33" fillId="4" borderId="0" xfId="0" applyFont="1" applyFill="1" applyAlignment="1">
      <alignment horizontal="left" vertical="top" wrapText="1"/>
    </xf>
    <xf numFmtId="0" fontId="33" fillId="4" borderId="7" xfId="0" applyFont="1" applyFill="1" applyBorder="1" applyAlignment="1">
      <alignment horizontal="left" vertical="top" wrapText="1"/>
    </xf>
    <xf numFmtId="0" fontId="36" fillId="4" borderId="34" xfId="0" applyFont="1" applyFill="1" applyBorder="1" applyAlignment="1" applyProtection="1">
      <alignment horizontal="center"/>
      <protection locked="0"/>
    </xf>
    <xf numFmtId="0" fontId="26" fillId="6" borderId="0" xfId="0" quotePrefix="1" applyFont="1" applyFill="1" applyAlignment="1" applyProtection="1">
      <alignment horizontal="left"/>
      <protection locked="0"/>
    </xf>
    <xf numFmtId="0" fontId="32" fillId="7" borderId="26" xfId="0" quotePrefix="1" applyFont="1" applyFill="1" applyBorder="1" applyAlignment="1" applyProtection="1">
      <alignment horizontal="left"/>
      <protection locked="0"/>
    </xf>
    <xf numFmtId="0" fontId="32" fillId="7" borderId="27" xfId="0" applyFont="1" applyFill="1" applyBorder="1" applyAlignment="1" applyProtection="1">
      <alignment horizontal="left"/>
      <protection locked="0"/>
    </xf>
    <xf numFmtId="0" fontId="32" fillId="7" borderId="25" xfId="0" applyFont="1" applyFill="1" applyBorder="1" applyAlignment="1" applyProtection="1">
      <alignment horizontal="left"/>
      <protection locked="0"/>
    </xf>
    <xf numFmtId="0" fontId="22" fillId="4" borderId="26" xfId="0" applyFont="1" applyFill="1" applyBorder="1" applyAlignment="1">
      <alignment horizontal="left" vertical="center" wrapText="1"/>
    </xf>
    <xf numFmtId="0" fontId="22" fillId="4" borderId="27" xfId="0" applyFont="1" applyFill="1" applyBorder="1" applyAlignment="1">
      <alignment horizontal="left" vertical="center" wrapText="1"/>
    </xf>
    <xf numFmtId="0" fontId="22" fillId="4" borderId="25" xfId="0" applyFont="1" applyFill="1" applyBorder="1" applyAlignment="1">
      <alignment horizontal="left" vertical="center" wrapText="1"/>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49" fontId="2" fillId="5" borderId="2" xfId="0" applyNumberFormat="1" applyFont="1" applyFill="1" applyBorder="1" applyAlignment="1">
      <alignment horizontal="center"/>
    </xf>
    <xf numFmtId="49" fontId="2" fillId="5" borderId="3" xfId="0" applyNumberFormat="1" applyFont="1" applyFill="1" applyBorder="1" applyAlignment="1">
      <alignment horizontal="center"/>
    </xf>
    <xf numFmtId="49" fontId="2" fillId="5" borderId="4" xfId="0" applyNumberFormat="1" applyFont="1" applyFill="1" applyBorder="1" applyAlignment="1">
      <alignment horizontal="center"/>
    </xf>
    <xf numFmtId="49" fontId="2" fillId="5" borderId="16" xfId="0" applyNumberFormat="1" applyFont="1" applyFill="1" applyBorder="1" applyAlignment="1">
      <alignment horizontal="center"/>
    </xf>
    <xf numFmtId="49" fontId="2" fillId="5" borderId="17" xfId="0" applyNumberFormat="1" applyFont="1" applyFill="1" applyBorder="1" applyAlignment="1">
      <alignment horizontal="center"/>
    </xf>
    <xf numFmtId="49" fontId="2" fillId="5" borderId="23" xfId="0" applyNumberFormat="1" applyFont="1" applyFill="1" applyBorder="1" applyAlignment="1">
      <alignment horizontal="center"/>
    </xf>
    <xf numFmtId="49" fontId="2" fillId="5" borderId="24" xfId="0" applyNumberFormat="1" applyFont="1" applyFill="1" applyBorder="1" applyAlignment="1">
      <alignment horizontal="center"/>
    </xf>
    <xf numFmtId="9" fontId="16" fillId="4" borderId="31" xfId="2" applyFont="1" applyFill="1" applyBorder="1" applyAlignment="1">
      <alignment horizontal="center"/>
    </xf>
    <xf numFmtId="9" fontId="16" fillId="4" borderId="0" xfId="2" applyFont="1" applyFill="1" applyBorder="1" applyAlignment="1">
      <alignment horizontal="center"/>
    </xf>
    <xf numFmtId="9" fontId="16" fillId="4" borderId="32" xfId="2" applyFont="1" applyFill="1" applyBorder="1" applyAlignment="1">
      <alignment horizontal="center"/>
    </xf>
    <xf numFmtId="9" fontId="14" fillId="4" borderId="33" xfId="2" applyFont="1" applyFill="1" applyBorder="1" applyAlignment="1">
      <alignment horizontal="center" vertical="center"/>
    </xf>
    <xf numFmtId="9" fontId="14" fillId="4" borderId="34" xfId="2" applyFont="1" applyFill="1" applyBorder="1" applyAlignment="1">
      <alignment horizontal="center" vertical="center"/>
    </xf>
    <xf numFmtId="9" fontId="14" fillId="4" borderId="35" xfId="2" applyFont="1" applyFill="1" applyBorder="1" applyAlignment="1">
      <alignment horizontal="center" vertical="center"/>
    </xf>
    <xf numFmtId="0" fontId="67" fillId="6" borderId="0" xfId="0" applyFont="1" applyFill="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tmp"/></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12</xdr:col>
      <xdr:colOff>514350</xdr:colOff>
      <xdr:row>10</xdr:row>
      <xdr:rowOff>152400</xdr:rowOff>
    </xdr:to>
    <xdr:pic>
      <xdr:nvPicPr>
        <xdr:cNvPr id="3" name="Picture 2">
          <a:extLst>
            <a:ext uri="{FF2B5EF4-FFF2-40B4-BE49-F238E27FC236}">
              <a16:creationId xmlns:a16="http://schemas.microsoft.com/office/drawing/2014/main" id="{1BD35AE4-52E0-C30D-0599-9384E930ED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14300"/>
          <a:ext cx="7772400" cy="1943100"/>
        </a:xfrm>
        <a:prstGeom prst="rect">
          <a:avLst/>
        </a:prstGeom>
      </xdr:spPr>
    </xdr:pic>
    <xdr:clientData/>
  </xdr:twoCellAnchor>
  <xdr:twoCellAnchor editAs="oneCell">
    <xdr:from>
      <xdr:col>4</xdr:col>
      <xdr:colOff>419101</xdr:colOff>
      <xdr:row>21</xdr:row>
      <xdr:rowOff>9525</xdr:rowOff>
    </xdr:from>
    <xdr:to>
      <xdr:col>7</xdr:col>
      <xdr:colOff>466725</xdr:colOff>
      <xdr:row>30</xdr:row>
      <xdr:rowOff>171449</xdr:rowOff>
    </xdr:to>
    <xdr:pic>
      <xdr:nvPicPr>
        <xdr:cNvPr id="5" name="Picture 4">
          <a:extLst>
            <a:ext uri="{FF2B5EF4-FFF2-40B4-BE49-F238E27FC236}">
              <a16:creationId xmlns:a16="http://schemas.microsoft.com/office/drawing/2014/main" id="{D464C22B-C330-EC36-1256-8E64D998A1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1" y="4048125"/>
          <a:ext cx="1876424" cy="1876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104775</xdr:colOff>
      <xdr:row>0</xdr:row>
      <xdr:rowOff>47625</xdr:rowOff>
    </xdr:from>
    <xdr:to>
      <xdr:col>19</xdr:col>
      <xdr:colOff>76200</xdr:colOff>
      <xdr:row>0</xdr:row>
      <xdr:rowOff>714375</xdr:rowOff>
    </xdr:to>
    <xdr:pic>
      <xdr:nvPicPr>
        <xdr:cNvPr id="3" name="Picture 2">
          <a:extLst>
            <a:ext uri="{FF2B5EF4-FFF2-40B4-BE49-F238E27FC236}">
              <a16:creationId xmlns:a16="http://schemas.microsoft.com/office/drawing/2014/main" id="{F5F4451C-DF66-1053-2FB5-B27F027699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9225" y="47625"/>
          <a:ext cx="3848100" cy="666750"/>
        </a:xfrm>
        <a:prstGeom prst="rect">
          <a:avLst/>
        </a:prstGeom>
      </xdr:spPr>
    </xdr:pic>
    <xdr:clientData/>
  </xdr:twoCellAnchor>
  <xdr:twoCellAnchor editAs="oneCell">
    <xdr:from>
      <xdr:col>4</xdr:col>
      <xdr:colOff>114300</xdr:colOff>
      <xdr:row>7</xdr:row>
      <xdr:rowOff>123825</xdr:rowOff>
    </xdr:from>
    <xdr:to>
      <xdr:col>24</xdr:col>
      <xdr:colOff>728206</xdr:colOff>
      <xdr:row>42</xdr:row>
      <xdr:rowOff>38100</xdr:rowOff>
    </xdr:to>
    <xdr:pic>
      <xdr:nvPicPr>
        <xdr:cNvPr id="7" name="Picture 6">
          <a:extLst>
            <a:ext uri="{FF2B5EF4-FFF2-40B4-BE49-F238E27FC236}">
              <a16:creationId xmlns:a16="http://schemas.microsoft.com/office/drawing/2014/main" id="{BA9AC1F9-FED7-DD1C-50BE-64FE2200479E}"/>
            </a:ext>
          </a:extLst>
        </xdr:cNvPr>
        <xdr:cNvPicPr>
          <a:picLocks noChangeAspect="1"/>
        </xdr:cNvPicPr>
      </xdr:nvPicPr>
      <xdr:blipFill>
        <a:blip xmlns:r="http://schemas.openxmlformats.org/officeDocument/2006/relationships" r:embed="rId2">
          <a:alphaModFix amt="25000"/>
          <a:extLst>
            <a:ext uri="{28A0092B-C50C-407E-A947-70E740481C1C}">
              <a14:useLocalDpi xmlns:a14="http://schemas.microsoft.com/office/drawing/2010/main" val="0"/>
            </a:ext>
          </a:extLst>
        </a:blip>
        <a:stretch>
          <a:fillRect/>
        </a:stretch>
      </xdr:blipFill>
      <xdr:spPr>
        <a:xfrm>
          <a:off x="2781300" y="2200275"/>
          <a:ext cx="8624431" cy="7400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104775</xdr:colOff>
      <xdr:row>0</xdr:row>
      <xdr:rowOff>47625</xdr:rowOff>
    </xdr:from>
    <xdr:to>
      <xdr:col>19</xdr:col>
      <xdr:colOff>76200</xdr:colOff>
      <xdr:row>0</xdr:row>
      <xdr:rowOff>714375</xdr:rowOff>
    </xdr:to>
    <xdr:pic>
      <xdr:nvPicPr>
        <xdr:cNvPr id="2" name="Picture 1">
          <a:extLst>
            <a:ext uri="{FF2B5EF4-FFF2-40B4-BE49-F238E27FC236}">
              <a16:creationId xmlns:a16="http://schemas.microsoft.com/office/drawing/2014/main" id="{029D03E7-8F97-45F2-A9B1-AE0A7E7410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91125" y="47625"/>
          <a:ext cx="3819525" cy="666750"/>
        </a:xfrm>
        <a:prstGeom prst="rect">
          <a:avLst/>
        </a:prstGeom>
      </xdr:spPr>
    </xdr:pic>
    <xdr:clientData/>
  </xdr:twoCellAnchor>
  <xdr:twoCellAnchor editAs="oneCell">
    <xdr:from>
      <xdr:col>2</xdr:col>
      <xdr:colOff>438150</xdr:colOff>
      <xdr:row>18</xdr:row>
      <xdr:rowOff>171450</xdr:rowOff>
    </xdr:from>
    <xdr:to>
      <xdr:col>24</xdr:col>
      <xdr:colOff>290056</xdr:colOff>
      <xdr:row>50</xdr:row>
      <xdr:rowOff>85725</xdr:rowOff>
    </xdr:to>
    <xdr:pic>
      <xdr:nvPicPr>
        <xdr:cNvPr id="3" name="Picture 2">
          <a:extLst>
            <a:ext uri="{FF2B5EF4-FFF2-40B4-BE49-F238E27FC236}">
              <a16:creationId xmlns:a16="http://schemas.microsoft.com/office/drawing/2014/main" id="{FCEC95D9-A44C-4429-8374-F8360D3C32B7}"/>
            </a:ext>
          </a:extLst>
        </xdr:cNvPr>
        <xdr:cNvPicPr>
          <a:picLocks noChangeAspect="1"/>
        </xdr:cNvPicPr>
      </xdr:nvPicPr>
      <xdr:blipFill>
        <a:blip xmlns:r="http://schemas.openxmlformats.org/officeDocument/2006/relationships" r:embed="rId2">
          <a:alphaModFix amt="25000"/>
          <a:extLst>
            <a:ext uri="{28A0092B-C50C-407E-A947-70E740481C1C}">
              <a14:useLocalDpi xmlns:a14="http://schemas.microsoft.com/office/drawing/2010/main" val="0"/>
            </a:ext>
          </a:extLst>
        </a:blip>
        <a:stretch>
          <a:fillRect/>
        </a:stretch>
      </xdr:blipFill>
      <xdr:spPr>
        <a:xfrm>
          <a:off x="2343150" y="4600575"/>
          <a:ext cx="8624431" cy="7400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9525</xdr:rowOff>
    </xdr:from>
    <xdr:to>
      <xdr:col>1</xdr:col>
      <xdr:colOff>838200</xdr:colOff>
      <xdr:row>7</xdr:row>
      <xdr:rowOff>38100</xdr:rowOff>
    </xdr:to>
    <xdr:pic>
      <xdr:nvPicPr>
        <xdr:cNvPr id="2" name="Picture 1">
          <a:extLst>
            <a:ext uri="{FF2B5EF4-FFF2-40B4-BE49-F238E27FC236}">
              <a16:creationId xmlns:a16="http://schemas.microsoft.com/office/drawing/2014/main" id="{A4FC4EA9-814B-437C-7A7A-0927F52D6DD1}"/>
            </a:ext>
          </a:extLst>
        </xdr:cNvPr>
        <xdr:cNvPicPr>
          <a:picLocks noChangeAspect="1"/>
        </xdr:cNvPicPr>
      </xdr:nvPicPr>
      <xdr:blipFill>
        <a:blip xmlns:r="http://schemas.openxmlformats.org/officeDocument/2006/relationships" r:embed="rId1"/>
        <a:stretch>
          <a:fillRect/>
        </a:stretch>
      </xdr:blipFill>
      <xdr:spPr>
        <a:xfrm>
          <a:off x="352425" y="9525"/>
          <a:ext cx="723900" cy="1133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2505075</xdr:colOff>
      <xdr:row>0</xdr:row>
      <xdr:rowOff>0</xdr:rowOff>
    </xdr:from>
    <xdr:to>
      <xdr:col>3</xdr:col>
      <xdr:colOff>1752600</xdr:colOff>
      <xdr:row>1</xdr:row>
      <xdr:rowOff>85725</xdr:rowOff>
    </xdr:to>
    <xdr:pic>
      <xdr:nvPicPr>
        <xdr:cNvPr id="2" name="Picture 1">
          <a:extLst>
            <a:ext uri="{FF2B5EF4-FFF2-40B4-BE49-F238E27FC236}">
              <a16:creationId xmlns:a16="http://schemas.microsoft.com/office/drawing/2014/main" id="{A76C5C5D-8603-4E22-B70D-D53F52A174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6050" y="0"/>
          <a:ext cx="3848100" cy="819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59C4-12E5-40C3-B2E2-F2FA5DA980C3}">
  <sheetPr>
    <pageSetUpPr fitToPage="1"/>
  </sheetPr>
  <dimension ref="A1:AI180"/>
  <sheetViews>
    <sheetView workbookViewId="0">
      <selection activeCell="B14" sqref="B14:L14"/>
    </sheetView>
  </sheetViews>
  <sheetFormatPr defaultRowHeight="15"/>
  <cols>
    <col min="14" max="35" width="9.140625" style="54"/>
  </cols>
  <sheetData>
    <row r="1" spans="1:13">
      <c r="A1" s="88"/>
      <c r="B1" s="88"/>
      <c r="C1" s="88"/>
      <c r="D1" s="88"/>
      <c r="E1" s="88"/>
      <c r="F1" s="88"/>
      <c r="G1" s="88"/>
      <c r="H1" s="88"/>
      <c r="I1" s="88"/>
      <c r="J1" s="88"/>
      <c r="K1" s="88"/>
      <c r="L1" s="88"/>
      <c r="M1" s="88"/>
    </row>
    <row r="2" spans="1:13">
      <c r="A2" s="88"/>
      <c r="B2" s="88"/>
      <c r="C2" s="88"/>
      <c r="D2" s="88"/>
      <c r="E2" s="88"/>
      <c r="F2" s="88"/>
      <c r="G2" s="88"/>
      <c r="H2" s="88"/>
      <c r="I2" s="88"/>
      <c r="J2" s="88"/>
      <c r="K2" s="88"/>
      <c r="L2" s="88"/>
      <c r="M2" s="88"/>
    </row>
    <row r="3" spans="1:13">
      <c r="A3" s="88"/>
      <c r="B3" s="88"/>
      <c r="C3" s="88"/>
      <c r="D3" s="88"/>
      <c r="E3" s="88"/>
      <c r="F3" s="88"/>
      <c r="G3" s="88"/>
      <c r="H3" s="88"/>
      <c r="I3" s="88"/>
      <c r="J3" s="88"/>
      <c r="K3" s="88"/>
      <c r="L3" s="88"/>
      <c r="M3" s="88"/>
    </row>
    <row r="4" spans="1:13">
      <c r="A4" s="88"/>
      <c r="B4" s="88"/>
      <c r="C4" s="88"/>
      <c r="D4" s="88"/>
      <c r="E4" s="88"/>
      <c r="F4" s="88"/>
      <c r="G4" s="88"/>
      <c r="H4" s="88"/>
      <c r="I4" s="88"/>
      <c r="J4" s="88"/>
      <c r="K4" s="88"/>
      <c r="L4" s="88"/>
      <c r="M4" s="88"/>
    </row>
    <row r="5" spans="1:13">
      <c r="A5" s="88"/>
      <c r="B5" s="88"/>
      <c r="C5" s="88"/>
      <c r="D5" s="88"/>
      <c r="E5" s="88"/>
      <c r="F5" s="88"/>
      <c r="G5" s="88"/>
      <c r="H5" s="88"/>
      <c r="I5" s="88"/>
      <c r="J5" s="88"/>
      <c r="K5" s="88"/>
      <c r="L5" s="88"/>
      <c r="M5" s="88"/>
    </row>
    <row r="6" spans="1:13">
      <c r="A6" s="88"/>
      <c r="B6" s="88"/>
      <c r="C6" s="88"/>
      <c r="D6" s="88"/>
      <c r="E6" s="88"/>
      <c r="F6" s="88"/>
      <c r="G6" s="88"/>
      <c r="H6" s="88"/>
      <c r="I6" s="88"/>
      <c r="J6" s="88"/>
      <c r="K6" s="88"/>
      <c r="L6" s="88"/>
      <c r="M6" s="88"/>
    </row>
    <row r="7" spans="1:13">
      <c r="A7" s="88"/>
      <c r="B7" s="88"/>
      <c r="C7" s="88"/>
      <c r="D7" s="88"/>
      <c r="E7" s="88"/>
      <c r="F7" s="88"/>
      <c r="G7" s="88"/>
      <c r="H7" s="88"/>
      <c r="I7" s="88"/>
      <c r="J7" s="88"/>
      <c r="K7" s="88"/>
      <c r="L7" s="88"/>
      <c r="M7" s="88"/>
    </row>
    <row r="8" spans="1:13">
      <c r="A8" s="88"/>
      <c r="B8" s="88"/>
      <c r="C8" s="88"/>
      <c r="D8" s="88"/>
      <c r="E8" s="88"/>
      <c r="F8" s="88"/>
      <c r="G8" s="88"/>
      <c r="H8" s="88"/>
      <c r="I8" s="88"/>
      <c r="J8" s="88"/>
      <c r="K8" s="88"/>
      <c r="L8" s="88"/>
      <c r="M8" s="88"/>
    </row>
    <row r="9" spans="1:13">
      <c r="A9" s="88"/>
      <c r="B9" s="88"/>
      <c r="C9" s="88"/>
      <c r="D9" s="88"/>
      <c r="E9" s="88"/>
      <c r="F9" s="88"/>
      <c r="G9" s="88"/>
      <c r="H9" s="88"/>
      <c r="I9" s="88"/>
      <c r="J9" s="88"/>
      <c r="K9" s="88"/>
      <c r="L9" s="88"/>
      <c r="M9" s="88"/>
    </row>
    <row r="10" spans="1:13">
      <c r="A10" s="88"/>
      <c r="B10" s="88"/>
      <c r="C10" s="88"/>
      <c r="D10" s="88"/>
      <c r="E10" s="88"/>
      <c r="F10" s="88"/>
      <c r="G10" s="88"/>
      <c r="H10" s="88"/>
      <c r="I10" s="88"/>
      <c r="J10" s="88"/>
      <c r="K10" s="88"/>
      <c r="L10" s="88"/>
      <c r="M10" s="88"/>
    </row>
    <row r="11" spans="1:13">
      <c r="A11" s="88"/>
      <c r="B11" s="88"/>
      <c r="C11" s="88"/>
      <c r="D11" s="88"/>
      <c r="E11" s="88"/>
      <c r="F11" s="88"/>
      <c r="G11" s="88"/>
      <c r="H11" s="88"/>
      <c r="I11" s="88"/>
      <c r="J11" s="88"/>
      <c r="K11" s="88"/>
      <c r="L11" s="88"/>
      <c r="M11" s="88"/>
    </row>
    <row r="12" spans="1:13" ht="15.75" thickBot="1">
      <c r="A12" s="88"/>
      <c r="B12" s="120"/>
      <c r="C12" s="120"/>
      <c r="D12" s="120"/>
      <c r="E12" s="120"/>
      <c r="F12" s="120"/>
      <c r="G12" s="120"/>
      <c r="H12" s="120"/>
      <c r="I12" s="120"/>
      <c r="J12" s="120"/>
      <c r="K12" s="120"/>
      <c r="L12" s="120"/>
      <c r="M12" s="88"/>
    </row>
    <row r="13" spans="1:13" ht="9" customHeight="1">
      <c r="A13" s="88"/>
      <c r="B13" s="88"/>
      <c r="C13" s="88"/>
      <c r="D13" s="88"/>
      <c r="E13" s="88"/>
      <c r="F13" s="88"/>
      <c r="G13" s="88"/>
      <c r="H13" s="88"/>
      <c r="I13" s="88"/>
      <c r="J13" s="88"/>
      <c r="K13" s="88"/>
      <c r="L13" s="88"/>
      <c r="M13" s="88"/>
    </row>
    <row r="14" spans="1:13" ht="24.75" customHeight="1">
      <c r="A14" s="88"/>
      <c r="B14" s="297" t="s">
        <v>0</v>
      </c>
      <c r="C14" s="297"/>
      <c r="D14" s="297"/>
      <c r="E14" s="297"/>
      <c r="F14" s="297"/>
      <c r="G14" s="297"/>
      <c r="H14" s="297"/>
      <c r="I14" s="297"/>
      <c r="J14" s="297"/>
      <c r="K14" s="297"/>
      <c r="L14" s="297"/>
      <c r="M14" s="88"/>
    </row>
    <row r="15" spans="1:13" ht="9.75" customHeight="1" thickBot="1">
      <c r="A15" s="88"/>
      <c r="B15" s="120"/>
      <c r="C15" s="120"/>
      <c r="D15" s="120"/>
      <c r="E15" s="120"/>
      <c r="F15" s="120"/>
      <c r="G15" s="120"/>
      <c r="H15" s="120"/>
      <c r="I15" s="120"/>
      <c r="J15" s="120"/>
      <c r="K15" s="120"/>
      <c r="L15" s="120"/>
      <c r="M15" s="88"/>
    </row>
    <row r="16" spans="1:13">
      <c r="A16" s="88"/>
      <c r="B16" s="88"/>
      <c r="C16" s="88"/>
      <c r="D16" s="88"/>
      <c r="E16" s="88"/>
      <c r="F16" s="88"/>
      <c r="G16" s="88"/>
      <c r="H16" s="88"/>
      <c r="I16" s="88"/>
      <c r="J16" s="88"/>
      <c r="K16" s="88"/>
      <c r="L16" s="88"/>
      <c r="M16" s="88"/>
    </row>
    <row r="17" spans="1:13" hidden="1">
      <c r="A17" s="88"/>
      <c r="B17" s="88"/>
      <c r="C17" s="88"/>
      <c r="D17" s="88"/>
      <c r="E17" s="88"/>
      <c r="F17" s="88"/>
      <c r="G17" s="88"/>
      <c r="H17" s="88"/>
      <c r="I17" s="88"/>
      <c r="J17" s="88"/>
      <c r="K17" s="88"/>
      <c r="L17" s="88"/>
      <c r="M17" s="88"/>
    </row>
    <row r="18" spans="1:13">
      <c r="A18" s="296"/>
      <c r="B18" s="296"/>
      <c r="C18" s="296"/>
      <c r="D18" s="296"/>
      <c r="E18" s="296"/>
      <c r="F18" s="296"/>
      <c r="G18" s="296"/>
      <c r="H18" s="296"/>
      <c r="I18" s="296"/>
      <c r="J18" s="296"/>
      <c r="K18" s="296"/>
      <c r="L18" s="296"/>
      <c r="M18" s="296"/>
    </row>
    <row r="19" spans="1:13" ht="22.5" customHeight="1">
      <c r="A19" s="296"/>
      <c r="B19" s="296"/>
      <c r="C19" s="296"/>
      <c r="D19" s="296"/>
      <c r="E19" s="296"/>
      <c r="F19" s="296"/>
      <c r="G19" s="296"/>
      <c r="H19" s="296"/>
      <c r="I19" s="296"/>
      <c r="J19" s="296"/>
      <c r="K19" s="296"/>
      <c r="L19" s="296"/>
      <c r="M19" s="296"/>
    </row>
    <row r="20" spans="1:13" ht="18.75">
      <c r="A20" s="88"/>
      <c r="B20" s="295" t="s">
        <v>175</v>
      </c>
      <c r="C20" s="295"/>
      <c r="D20" s="295"/>
      <c r="E20" s="295"/>
      <c r="F20" s="295"/>
      <c r="G20" s="295"/>
      <c r="H20" s="295"/>
      <c r="I20" s="295"/>
      <c r="J20" s="295"/>
      <c r="K20" s="295"/>
      <c r="L20" s="295"/>
      <c r="M20" s="88"/>
    </row>
    <row r="21" spans="1:13">
      <c r="A21" s="88"/>
      <c r="B21" s="88"/>
      <c r="C21" s="88"/>
      <c r="D21" s="88"/>
      <c r="E21" s="88"/>
      <c r="F21" s="88"/>
      <c r="G21" s="88"/>
      <c r="H21" s="88"/>
      <c r="I21" s="88"/>
      <c r="J21" s="88"/>
      <c r="K21" s="88"/>
      <c r="L21" s="88"/>
      <c r="M21" s="88"/>
    </row>
    <row r="22" spans="1:13">
      <c r="A22" s="88"/>
      <c r="B22" s="88"/>
      <c r="C22" s="88"/>
      <c r="D22" s="88"/>
      <c r="E22" s="88"/>
      <c r="F22" s="88"/>
      <c r="G22" s="88"/>
      <c r="H22" s="88"/>
      <c r="I22" s="88"/>
      <c r="J22" s="88"/>
      <c r="K22" s="88"/>
      <c r="L22" s="88"/>
      <c r="M22" s="88"/>
    </row>
    <row r="23" spans="1:13">
      <c r="A23" s="88"/>
      <c r="B23" s="88"/>
      <c r="C23" s="88"/>
      <c r="D23" s="88"/>
      <c r="E23" s="88"/>
      <c r="F23" s="88"/>
      <c r="G23" s="88"/>
      <c r="H23" s="88"/>
      <c r="I23" s="88"/>
      <c r="J23" s="88"/>
      <c r="K23" s="88"/>
      <c r="L23" s="88"/>
      <c r="M23" s="88"/>
    </row>
    <row r="24" spans="1:13">
      <c r="A24" s="88"/>
      <c r="B24" s="88"/>
      <c r="C24" s="88"/>
      <c r="D24" s="88"/>
      <c r="E24" s="88"/>
      <c r="F24" s="88"/>
      <c r="G24" s="88"/>
      <c r="H24" s="88"/>
      <c r="I24" s="88"/>
      <c r="J24" s="88"/>
      <c r="K24" s="88"/>
      <c r="L24" s="88"/>
      <c r="M24" s="88"/>
    </row>
    <row r="25" spans="1:13">
      <c r="A25" s="88"/>
      <c r="B25" s="88"/>
      <c r="C25" s="88"/>
      <c r="D25" s="88"/>
      <c r="E25" s="88"/>
      <c r="F25" s="88"/>
      <c r="G25" s="88"/>
      <c r="H25" s="88"/>
      <c r="I25" s="88"/>
      <c r="J25" s="88"/>
      <c r="K25" s="88"/>
      <c r="L25" s="88"/>
      <c r="M25" s="88"/>
    </row>
    <row r="26" spans="1:13">
      <c r="A26" s="88"/>
      <c r="B26" s="88"/>
      <c r="C26" s="88"/>
      <c r="D26" s="88"/>
      <c r="E26" s="88"/>
      <c r="F26" s="88"/>
      <c r="G26" s="88"/>
      <c r="H26" s="88"/>
      <c r="I26" s="88"/>
      <c r="J26" s="88"/>
      <c r="K26" s="88"/>
      <c r="L26" s="88"/>
      <c r="M26" s="88"/>
    </row>
    <row r="27" spans="1:13">
      <c r="A27" s="88"/>
      <c r="B27" s="88"/>
      <c r="C27" s="88"/>
      <c r="D27" s="88"/>
      <c r="E27" s="88"/>
      <c r="F27" s="88"/>
      <c r="G27" s="88"/>
      <c r="H27" s="88"/>
      <c r="I27" s="88"/>
      <c r="J27" s="88"/>
      <c r="K27" s="88"/>
      <c r="L27" s="88"/>
      <c r="M27" s="88"/>
    </row>
    <row r="28" spans="1:13">
      <c r="A28" s="88"/>
      <c r="B28" s="88"/>
      <c r="C28" s="88"/>
      <c r="D28" s="88"/>
      <c r="E28" s="88"/>
      <c r="F28" s="88"/>
      <c r="G28" s="88"/>
      <c r="H28" s="88"/>
      <c r="I28" s="88"/>
      <c r="J28" s="88"/>
      <c r="K28" s="88"/>
      <c r="L28" s="88"/>
      <c r="M28" s="88"/>
    </row>
    <row r="29" spans="1:13">
      <c r="A29" s="88"/>
      <c r="B29" s="88"/>
      <c r="C29" s="88"/>
      <c r="D29" s="88"/>
      <c r="E29" s="88"/>
      <c r="F29" s="88"/>
      <c r="G29" s="88"/>
      <c r="H29" s="88"/>
      <c r="I29" s="88"/>
      <c r="J29" s="88"/>
      <c r="K29" s="88"/>
      <c r="L29" s="88"/>
      <c r="M29" s="88"/>
    </row>
    <row r="30" spans="1:13">
      <c r="A30" s="88"/>
      <c r="B30" s="88"/>
      <c r="C30" s="88"/>
      <c r="D30" s="88"/>
      <c r="E30" s="88"/>
      <c r="F30" s="88"/>
      <c r="G30" s="88"/>
      <c r="H30" s="88"/>
      <c r="I30" s="88"/>
      <c r="J30" s="88"/>
      <c r="K30" s="88"/>
      <c r="L30" s="88"/>
      <c r="M30" s="88"/>
    </row>
    <row r="31" spans="1:13">
      <c r="A31" s="88"/>
      <c r="B31" s="88"/>
      <c r="C31" s="88"/>
      <c r="D31" s="88"/>
      <c r="E31" s="88"/>
      <c r="F31" s="88"/>
      <c r="G31" s="88"/>
      <c r="H31" s="88"/>
      <c r="I31" s="88"/>
      <c r="J31" s="88"/>
      <c r="K31" s="88"/>
      <c r="L31" s="88"/>
      <c r="M31" s="88"/>
    </row>
    <row r="32" spans="1:13">
      <c r="A32" s="88"/>
      <c r="B32" s="88"/>
      <c r="C32" s="88"/>
      <c r="D32" s="88"/>
      <c r="E32" s="88"/>
      <c r="F32" s="88"/>
      <c r="G32" s="88"/>
      <c r="H32" s="88"/>
      <c r="I32" s="88"/>
      <c r="J32" s="88"/>
      <c r="K32" s="88"/>
      <c r="L32" s="88"/>
      <c r="M32" s="88"/>
    </row>
    <row r="33" spans="1:13">
      <c r="A33" s="88"/>
      <c r="B33" s="88"/>
      <c r="C33" s="88"/>
      <c r="D33" s="88"/>
      <c r="E33" s="88"/>
      <c r="F33" s="88"/>
      <c r="G33" s="88"/>
      <c r="H33" s="88"/>
      <c r="I33" s="88"/>
      <c r="J33" s="88"/>
      <c r="K33" s="88"/>
      <c r="L33" s="88"/>
      <c r="M33" s="88"/>
    </row>
    <row r="34" spans="1:13">
      <c r="A34" s="88"/>
      <c r="B34" s="88"/>
      <c r="C34" s="88"/>
      <c r="D34" s="88"/>
      <c r="E34" s="88"/>
      <c r="F34" s="88"/>
      <c r="G34" s="88"/>
      <c r="H34" s="88"/>
      <c r="I34" s="88"/>
      <c r="J34" s="88"/>
      <c r="K34" s="88"/>
      <c r="L34" s="88"/>
      <c r="M34" s="88"/>
    </row>
    <row r="35" spans="1:13" s="54" customFormat="1"/>
    <row r="36" spans="1:13" s="54" customFormat="1"/>
    <row r="37" spans="1:13" s="54" customFormat="1"/>
    <row r="38" spans="1:13" s="54" customFormat="1"/>
    <row r="39" spans="1:13" s="54" customFormat="1"/>
    <row r="40" spans="1:13" s="54" customFormat="1"/>
    <row r="41" spans="1:13" s="54" customFormat="1"/>
    <row r="42" spans="1:13" s="54" customFormat="1"/>
    <row r="43" spans="1:13" s="54" customFormat="1"/>
    <row r="44" spans="1:13" s="54" customFormat="1"/>
    <row r="45" spans="1:13" s="54" customFormat="1"/>
    <row r="46" spans="1:13" s="54" customFormat="1"/>
    <row r="47" spans="1:13" s="54" customFormat="1"/>
    <row r="48" spans="1:13"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sheetData>
  <mergeCells count="3">
    <mergeCell ref="B20:L20"/>
    <mergeCell ref="A18:M19"/>
    <mergeCell ref="B14:L14"/>
  </mergeCells>
  <pageMargins left="0.45" right="0.2"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11CD8-FB8F-4636-A44C-78AEA20EF02D}">
  <sheetPr>
    <pageSetUpPr fitToPage="1"/>
  </sheetPr>
  <dimension ref="A1:AH140"/>
  <sheetViews>
    <sheetView workbookViewId="0">
      <selection activeCell="AC12" sqref="AC12"/>
    </sheetView>
  </sheetViews>
  <sheetFormatPr defaultRowHeight="15"/>
  <cols>
    <col min="1" max="1" width="26.5703125" customWidth="1"/>
    <col min="2" max="2" width="2" customWidth="1"/>
    <col min="3" max="3" width="9.42578125" customWidth="1"/>
    <col min="4" max="4" width="2" customWidth="1"/>
    <col min="5" max="5" width="9.5703125" customWidth="1"/>
    <col min="6" max="6" width="2" customWidth="1"/>
    <col min="7" max="7" width="10.7109375" customWidth="1"/>
    <col min="8" max="8" width="2" customWidth="1"/>
    <col min="9" max="9" width="10" customWidth="1"/>
    <col min="10" max="10" width="2" customWidth="1"/>
    <col min="11" max="11" width="9.5703125" customWidth="1"/>
    <col min="12" max="12" width="2" customWidth="1"/>
    <col min="13" max="13" width="10.5703125" customWidth="1"/>
    <col min="14" max="14" width="2" customWidth="1"/>
    <col min="15" max="15" width="9.85546875" customWidth="1"/>
    <col min="16" max="16" width="2" customWidth="1"/>
    <col min="17" max="17" width="10.28515625" customWidth="1"/>
    <col min="18" max="18" width="2" customWidth="1"/>
    <col min="19" max="19" width="9.42578125" customWidth="1"/>
    <col min="20" max="20" width="2" customWidth="1"/>
    <col min="21" max="21" width="9.5703125" customWidth="1"/>
    <col min="22" max="22" width="2" customWidth="1"/>
    <col min="23" max="23" width="10.5703125" customWidth="1"/>
    <col min="24" max="24" width="2" customWidth="1"/>
    <col min="25" max="25" width="11" customWidth="1"/>
    <col min="26" max="26" width="2" customWidth="1"/>
    <col min="27" max="27" width="9.42578125" customWidth="1"/>
    <col min="28" max="28" width="2" customWidth="1"/>
    <col min="29" max="29" width="10" customWidth="1"/>
    <col min="30" max="30" width="2" customWidth="1"/>
    <col min="31" max="31" width="10" customWidth="1"/>
    <col min="32" max="32" width="10.5703125" customWidth="1"/>
  </cols>
  <sheetData>
    <row r="1" spans="1:34" ht="57.75" customHeight="1">
      <c r="A1" s="300"/>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2"/>
      <c r="AF1" s="1"/>
    </row>
    <row r="2" spans="1:34" ht="21.75" customHeight="1">
      <c r="A2" s="303" t="s">
        <v>1</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5"/>
      <c r="AF2" s="2"/>
    </row>
    <row r="3" spans="1:34" ht="23.25" customHeight="1" thickBot="1">
      <c r="A3" s="306" t="s">
        <v>169</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8"/>
      <c r="AF3" s="2"/>
    </row>
    <row r="4" spans="1:34" ht="6" customHeigh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row>
    <row r="5" spans="1:34" ht="27" customHeight="1">
      <c r="A5" s="298" t="s">
        <v>229</v>
      </c>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row>
    <row r="6" spans="1:34" ht="9.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row>
    <row r="7" spans="1:34" ht="15.75">
      <c r="A7" s="73" t="s">
        <v>2</v>
      </c>
      <c r="B7" s="64"/>
      <c r="C7" s="65">
        <v>1</v>
      </c>
      <c r="D7" s="66"/>
      <c r="E7" s="65">
        <v>2</v>
      </c>
      <c r="F7" s="66"/>
      <c r="G7" s="65">
        <v>3</v>
      </c>
      <c r="H7" s="66"/>
      <c r="I7" s="65">
        <v>4</v>
      </c>
      <c r="J7" s="66"/>
      <c r="K7" s="65">
        <v>5</v>
      </c>
      <c r="L7" s="66"/>
      <c r="M7" s="65">
        <v>6</v>
      </c>
      <c r="N7" s="66"/>
      <c r="O7" s="65">
        <v>7</v>
      </c>
      <c r="P7" s="66"/>
      <c r="Q7" s="65">
        <v>8</v>
      </c>
      <c r="R7" s="66"/>
      <c r="S7" s="65">
        <v>9</v>
      </c>
      <c r="T7" s="66"/>
      <c r="U7" s="65">
        <v>10</v>
      </c>
      <c r="V7" s="66"/>
      <c r="W7" s="65">
        <v>11</v>
      </c>
      <c r="X7" s="66"/>
      <c r="Y7" s="65">
        <v>12</v>
      </c>
      <c r="Z7" s="67"/>
      <c r="AA7" s="68">
        <v>13</v>
      </c>
      <c r="AB7" s="67"/>
      <c r="AC7" s="68">
        <v>14</v>
      </c>
      <c r="AD7" s="69"/>
      <c r="AE7" s="68">
        <v>15</v>
      </c>
      <c r="AF7" s="3"/>
    </row>
    <row r="8" spans="1:34" s="290" customFormat="1" ht="20.100000000000001" customHeight="1">
      <c r="A8" s="299" t="s">
        <v>170</v>
      </c>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G8" s="291"/>
      <c r="AH8" s="291"/>
    </row>
    <row r="9" spans="1:34">
      <c r="A9" s="230" t="s">
        <v>3</v>
      </c>
      <c r="B9" s="88"/>
      <c r="C9" s="231">
        <v>269.35000000000002</v>
      </c>
      <c r="D9" s="231"/>
      <c r="E9" s="232">
        <f>SUM(C9*2)</f>
        <v>538.70000000000005</v>
      </c>
      <c r="F9" s="232"/>
      <c r="G9" s="232">
        <f>SUM(C9*3)</f>
        <v>808.05000000000007</v>
      </c>
      <c r="H9" s="232"/>
      <c r="I9" s="232">
        <f>SUM(C9*4)</f>
        <v>1077.4000000000001</v>
      </c>
      <c r="J9" s="232"/>
      <c r="K9" s="232">
        <f>SUM(C9*5)</f>
        <v>1346.75</v>
      </c>
      <c r="L9" s="232"/>
      <c r="M9" s="232">
        <f>SUM(C9*6)</f>
        <v>1616.1000000000001</v>
      </c>
      <c r="N9" s="232"/>
      <c r="O9" s="232">
        <f>SUM(C9*7)</f>
        <v>1885.4500000000003</v>
      </c>
      <c r="P9" s="232"/>
      <c r="Q9" s="232">
        <f>SUM(C9*8)</f>
        <v>2154.8000000000002</v>
      </c>
      <c r="R9" s="232"/>
      <c r="S9" s="232">
        <f>SUM(C9*9)</f>
        <v>2424.15</v>
      </c>
      <c r="T9" s="232"/>
      <c r="U9" s="232">
        <f>SUM(C9*10)</f>
        <v>2693.5</v>
      </c>
      <c r="V9" s="232"/>
      <c r="W9" s="232">
        <f>SUM(C9*11)</f>
        <v>2962.8500000000004</v>
      </c>
      <c r="X9" s="232"/>
      <c r="Y9" s="232">
        <f>SUM(C9*12)-0</f>
        <v>3232.2000000000003</v>
      </c>
      <c r="Z9" s="88"/>
      <c r="AA9" s="232">
        <f>SUM(C9*13)</f>
        <v>3501.55</v>
      </c>
      <c r="AB9" s="232"/>
      <c r="AC9" s="232">
        <f>SUM(C9*14)</f>
        <v>3770.9000000000005</v>
      </c>
      <c r="AD9" s="232"/>
      <c r="AE9" s="232">
        <f>SUM(C9*15)</f>
        <v>4040.2500000000005</v>
      </c>
      <c r="AF9" s="5"/>
    </row>
    <row r="10" spans="1:34">
      <c r="A10" s="88" t="s">
        <v>4</v>
      </c>
      <c r="B10" s="88"/>
      <c r="C10" s="231">
        <v>40.03</v>
      </c>
      <c r="D10" s="231"/>
      <c r="E10" s="232">
        <f>SUM(C10*2)</f>
        <v>80.06</v>
      </c>
      <c r="F10" s="232"/>
      <c r="G10" s="232">
        <f>SUM(C10*3)</f>
        <v>120.09</v>
      </c>
      <c r="H10" s="232"/>
      <c r="I10" s="232">
        <f>SUM(C10*4)</f>
        <v>160.12</v>
      </c>
      <c r="J10" s="232"/>
      <c r="K10" s="232">
        <f>SUM(C10*5)</f>
        <v>200.15</v>
      </c>
      <c r="L10" s="232"/>
      <c r="M10" s="232">
        <f>SUM(C10*6)</f>
        <v>240.18</v>
      </c>
      <c r="N10" s="232"/>
      <c r="O10" s="232">
        <f>SUM(C10*7)</f>
        <v>280.21000000000004</v>
      </c>
      <c r="P10" s="232"/>
      <c r="Q10" s="232">
        <f>SUM(C10*8)</f>
        <v>320.24</v>
      </c>
      <c r="R10" s="232"/>
      <c r="S10" s="232">
        <f>SUM(C10*9)</f>
        <v>360.27</v>
      </c>
      <c r="T10" s="232"/>
      <c r="U10" s="232">
        <f>SUM(C10*10)</f>
        <v>400.3</v>
      </c>
      <c r="V10" s="232"/>
      <c r="W10" s="232">
        <f>SUM(C10*11)</f>
        <v>440.33000000000004</v>
      </c>
      <c r="X10" s="232"/>
      <c r="Y10" s="232">
        <f>SUM(C10*12)</f>
        <v>480.36</v>
      </c>
      <c r="Z10" s="88"/>
      <c r="AA10" s="232">
        <v>480.36</v>
      </c>
      <c r="AB10" s="88"/>
      <c r="AC10" s="232">
        <v>480.36</v>
      </c>
      <c r="AD10" s="232"/>
      <c r="AE10" s="232">
        <v>480.36</v>
      </c>
      <c r="AF10" s="5"/>
    </row>
    <row r="11" spans="1:34">
      <c r="A11" s="88" t="s">
        <v>5</v>
      </c>
      <c r="B11" s="88"/>
      <c r="C11" s="231">
        <v>23.11</v>
      </c>
      <c r="D11" s="231"/>
      <c r="E11" s="232">
        <f>SUM(C11*2)</f>
        <v>46.22</v>
      </c>
      <c r="F11" s="232"/>
      <c r="G11" s="232">
        <f>SUM(C11*3)</f>
        <v>69.33</v>
      </c>
      <c r="H11" s="232"/>
      <c r="I11" s="232">
        <f>SUM(C11*4)</f>
        <v>92.44</v>
      </c>
      <c r="J11" s="232"/>
      <c r="K11" s="232">
        <f>SUM(C11*5)</f>
        <v>115.55</v>
      </c>
      <c r="L11" s="232"/>
      <c r="M11" s="232">
        <f>SUM(C11*6)</f>
        <v>138.66</v>
      </c>
      <c r="N11" s="232"/>
      <c r="O11" s="232">
        <f>SUM(C11*7)</f>
        <v>161.76999999999998</v>
      </c>
      <c r="P11" s="232"/>
      <c r="Q11" s="232">
        <f>SUM(C11*8)</f>
        <v>184.88</v>
      </c>
      <c r="R11" s="232"/>
      <c r="S11" s="232">
        <f>SUM(C11*9)</f>
        <v>207.99</v>
      </c>
      <c r="T11" s="232"/>
      <c r="U11" s="232">
        <f>SUM(C11*10)</f>
        <v>231.1</v>
      </c>
      <c r="V11" s="232"/>
      <c r="W11" s="232">
        <f>SUM(C11*11)</f>
        <v>254.20999999999998</v>
      </c>
      <c r="X11" s="232"/>
      <c r="Y11" s="232">
        <f>SUM(C11*12)</f>
        <v>277.32</v>
      </c>
      <c r="Z11" s="88"/>
      <c r="AA11" s="232">
        <f>Y11</f>
        <v>277.32</v>
      </c>
      <c r="AB11" s="88"/>
      <c r="AC11" s="232">
        <f>AA11</f>
        <v>277.32</v>
      </c>
      <c r="AD11" s="232"/>
      <c r="AE11" s="232">
        <f>AA11</f>
        <v>277.32</v>
      </c>
      <c r="AF11" s="5"/>
    </row>
    <row r="12" spans="1:34">
      <c r="A12" s="88" t="s">
        <v>6</v>
      </c>
      <c r="B12" s="88"/>
      <c r="C12" s="231">
        <v>5.5</v>
      </c>
      <c r="D12" s="231"/>
      <c r="E12" s="232">
        <f>SUM(C12*2)</f>
        <v>11</v>
      </c>
      <c r="F12" s="232"/>
      <c r="G12" s="232">
        <f>SUM(C12*3)</f>
        <v>16.5</v>
      </c>
      <c r="H12" s="232"/>
      <c r="I12" s="232">
        <f>SUM(C12*4)</f>
        <v>22</v>
      </c>
      <c r="J12" s="232"/>
      <c r="K12" s="232">
        <f>SUM(C12*5)</f>
        <v>27.5</v>
      </c>
      <c r="L12" s="232"/>
      <c r="M12" s="232">
        <f>SUM(C12*6)</f>
        <v>33</v>
      </c>
      <c r="N12" s="232"/>
      <c r="O12" s="232">
        <f>SUM(C12*7)</f>
        <v>38.5</v>
      </c>
      <c r="P12" s="232"/>
      <c r="Q12" s="232">
        <f>SUM(C12*8)</f>
        <v>44</v>
      </c>
      <c r="R12" s="232"/>
      <c r="S12" s="232">
        <f>SUM(C12*9)</f>
        <v>49.5</v>
      </c>
      <c r="T12" s="232"/>
      <c r="U12" s="232">
        <f>SUM(C12*10)</f>
        <v>55</v>
      </c>
      <c r="V12" s="232"/>
      <c r="W12" s="232">
        <f>SUM(C12*11)</f>
        <v>60.5</v>
      </c>
      <c r="X12" s="232"/>
      <c r="Y12" s="232">
        <f>SUM(C12*12)</f>
        <v>66</v>
      </c>
      <c r="Z12" s="88"/>
      <c r="AA12" s="232">
        <v>66</v>
      </c>
      <c r="AB12" s="88"/>
      <c r="AC12" s="232">
        <v>66</v>
      </c>
      <c r="AD12" s="232"/>
      <c r="AE12" s="232">
        <v>66</v>
      </c>
      <c r="AF12" s="5"/>
    </row>
    <row r="13" spans="1:34">
      <c r="A13" s="88" t="s">
        <v>7</v>
      </c>
      <c r="B13" s="88"/>
      <c r="C13" s="233">
        <v>0.04</v>
      </c>
      <c r="D13" s="231"/>
      <c r="E13" s="234">
        <f>SUM(C13*2)</f>
        <v>0.08</v>
      </c>
      <c r="F13" s="232"/>
      <c r="G13" s="234">
        <f>SUM(C13*3)</f>
        <v>0.12</v>
      </c>
      <c r="H13" s="232"/>
      <c r="I13" s="234">
        <f>SUM(C13*4)</f>
        <v>0.16</v>
      </c>
      <c r="J13" s="232"/>
      <c r="K13" s="234">
        <f>SUM(C13*5)</f>
        <v>0.2</v>
      </c>
      <c r="L13" s="232"/>
      <c r="M13" s="234">
        <f>SUM(C13*6)</f>
        <v>0.24</v>
      </c>
      <c r="N13" s="232"/>
      <c r="O13" s="234">
        <f>SUM(C13*7)</f>
        <v>0.28000000000000003</v>
      </c>
      <c r="P13" s="232"/>
      <c r="Q13" s="234">
        <f>SUM(C13*8)</f>
        <v>0.32</v>
      </c>
      <c r="R13" s="232"/>
      <c r="S13" s="234">
        <f>SUM(C13*9)</f>
        <v>0.36</v>
      </c>
      <c r="T13" s="232"/>
      <c r="U13" s="234">
        <f>SUM(C13*10)</f>
        <v>0.4</v>
      </c>
      <c r="V13" s="232"/>
      <c r="W13" s="234">
        <f>SUM(C13*11)</f>
        <v>0.44</v>
      </c>
      <c r="X13" s="232"/>
      <c r="Y13" s="234">
        <f>SUM(C13*12)</f>
        <v>0.48</v>
      </c>
      <c r="Z13" s="88"/>
      <c r="AA13" s="234">
        <v>0.48</v>
      </c>
      <c r="AB13" s="88"/>
      <c r="AC13" s="234">
        <v>0.48</v>
      </c>
      <c r="AD13" s="234"/>
      <c r="AE13" s="234">
        <v>0.48</v>
      </c>
      <c r="AF13" s="5"/>
    </row>
    <row r="14" spans="1:34">
      <c r="A14" s="88"/>
      <c r="B14" s="88"/>
      <c r="C14" s="232">
        <f>SUM(C9:C13)</f>
        <v>338.03000000000003</v>
      </c>
      <c r="D14" s="232"/>
      <c r="E14" s="232">
        <f>SUM(E9:E13)</f>
        <v>676.06000000000006</v>
      </c>
      <c r="F14" s="232"/>
      <c r="G14" s="232">
        <f>SUM(G9:G13)</f>
        <v>1014.0900000000001</v>
      </c>
      <c r="H14" s="232"/>
      <c r="I14" s="232">
        <f>SUM(I9:I13)</f>
        <v>1352.1200000000001</v>
      </c>
      <c r="J14" s="232"/>
      <c r="K14" s="232">
        <f>SUM(K9:K13)</f>
        <v>1690.15</v>
      </c>
      <c r="L14" s="232"/>
      <c r="M14" s="232">
        <f>SUM(M9:M13)</f>
        <v>2028.1800000000003</v>
      </c>
      <c r="N14" s="232"/>
      <c r="O14" s="232">
        <f>SUM(O9:O13)</f>
        <v>2366.2100000000005</v>
      </c>
      <c r="P14" s="232"/>
      <c r="Q14" s="232">
        <f>SUM(Q9:Q13)</f>
        <v>2704.2400000000002</v>
      </c>
      <c r="R14" s="232"/>
      <c r="S14" s="232">
        <f>SUM(S9:S13)</f>
        <v>3042.27</v>
      </c>
      <c r="T14" s="232"/>
      <c r="U14" s="232">
        <f>SUM(U9:U13)</f>
        <v>3380.3</v>
      </c>
      <c r="V14" s="232"/>
      <c r="W14" s="232">
        <f>SUM(W9:W13)</f>
        <v>3718.3300000000004</v>
      </c>
      <c r="X14" s="232"/>
      <c r="Y14" s="232">
        <f>SUM(Y9:Y13)</f>
        <v>4056.3600000000006</v>
      </c>
      <c r="Z14" s="88"/>
      <c r="AA14" s="232">
        <f>SUM(AA9:AA13)</f>
        <v>4325.71</v>
      </c>
      <c r="AB14" s="88"/>
      <c r="AC14" s="232">
        <f>SUM(AC9:AC13)</f>
        <v>4595.0599999999995</v>
      </c>
      <c r="AD14" s="232"/>
      <c r="AE14" s="232">
        <f>SUM(AE9:AE13)</f>
        <v>4864.41</v>
      </c>
      <c r="AF14" s="5"/>
    </row>
    <row r="15" spans="1:34">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70"/>
      <c r="AB15" s="54"/>
      <c r="AC15" s="70"/>
      <c r="AD15" s="70"/>
      <c r="AE15" s="70"/>
      <c r="AF15" s="5"/>
    </row>
    <row r="16" spans="1:34" ht="30" customHeight="1">
      <c r="A16" s="309" t="s">
        <v>221</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5"/>
    </row>
    <row r="17" spans="1:32">
      <c r="A17" s="230" t="s">
        <v>3</v>
      </c>
      <c r="B17" s="88"/>
      <c r="C17" s="231">
        <v>319.35000000000002</v>
      </c>
      <c r="D17" s="231"/>
      <c r="E17" s="232">
        <f>SUM(C17*2)</f>
        <v>638.70000000000005</v>
      </c>
      <c r="F17" s="232"/>
      <c r="G17" s="232">
        <f>SUM(C17*3)</f>
        <v>958.05000000000007</v>
      </c>
      <c r="H17" s="232"/>
      <c r="I17" s="232">
        <f>SUM(C17*4)</f>
        <v>1277.4000000000001</v>
      </c>
      <c r="J17" s="232"/>
      <c r="K17" s="232">
        <f>SUM(C17*5)</f>
        <v>1596.75</v>
      </c>
      <c r="L17" s="232"/>
      <c r="M17" s="232">
        <f>SUM(C17*6)</f>
        <v>1916.1000000000001</v>
      </c>
      <c r="N17" s="232"/>
      <c r="O17" s="232">
        <f>SUM(C17*7)</f>
        <v>2235.4500000000003</v>
      </c>
      <c r="P17" s="232"/>
      <c r="Q17" s="232">
        <f>SUM(C17*8)</f>
        <v>2554.8000000000002</v>
      </c>
      <c r="R17" s="232"/>
      <c r="S17" s="232">
        <f>SUM(C17*9)</f>
        <v>2874.15</v>
      </c>
      <c r="T17" s="232"/>
      <c r="U17" s="232">
        <f>SUM(C17*10)</f>
        <v>3193.5</v>
      </c>
      <c r="V17" s="232"/>
      <c r="W17" s="232">
        <f>SUM(C17*11)</f>
        <v>3512.8500000000004</v>
      </c>
      <c r="X17" s="232"/>
      <c r="Y17" s="232">
        <f>SUM(C17*12)-0</f>
        <v>3832.2000000000003</v>
      </c>
      <c r="Z17" s="88"/>
      <c r="AA17" s="232">
        <f>SUM(C17*13)</f>
        <v>4151.55</v>
      </c>
      <c r="AB17" s="232"/>
      <c r="AC17" s="232">
        <f>SUM(C17*14)</f>
        <v>4470.9000000000005</v>
      </c>
      <c r="AD17" s="232"/>
      <c r="AE17" s="232">
        <f>SUM(C17*15)</f>
        <v>4790.25</v>
      </c>
      <c r="AF17" s="5"/>
    </row>
    <row r="18" spans="1:32">
      <c r="A18" s="88" t="s">
        <v>4</v>
      </c>
      <c r="B18" s="88"/>
      <c r="C18" s="231">
        <v>40.03</v>
      </c>
      <c r="D18" s="231"/>
      <c r="E18" s="232">
        <f>SUM(C18*2)</f>
        <v>80.06</v>
      </c>
      <c r="F18" s="232"/>
      <c r="G18" s="232">
        <f>SUM(C18*3)</f>
        <v>120.09</v>
      </c>
      <c r="H18" s="232"/>
      <c r="I18" s="232">
        <f>SUM(C18*4)</f>
        <v>160.12</v>
      </c>
      <c r="J18" s="232"/>
      <c r="K18" s="232">
        <f>SUM(C18*5)</f>
        <v>200.15</v>
      </c>
      <c r="L18" s="232"/>
      <c r="M18" s="232">
        <f>SUM(C18*6)</f>
        <v>240.18</v>
      </c>
      <c r="N18" s="232"/>
      <c r="O18" s="232">
        <f>SUM(C18*7)</f>
        <v>280.21000000000004</v>
      </c>
      <c r="P18" s="232"/>
      <c r="Q18" s="232">
        <f>SUM(C18*8)</f>
        <v>320.24</v>
      </c>
      <c r="R18" s="232"/>
      <c r="S18" s="232">
        <f>SUM(C18*9)</f>
        <v>360.27</v>
      </c>
      <c r="T18" s="232"/>
      <c r="U18" s="232">
        <f>SUM(C18*10)</f>
        <v>400.3</v>
      </c>
      <c r="V18" s="232"/>
      <c r="W18" s="232">
        <f>SUM(C18*11)</f>
        <v>440.33000000000004</v>
      </c>
      <c r="X18" s="232"/>
      <c r="Y18" s="232">
        <f>SUM(C18*12)</f>
        <v>480.36</v>
      </c>
      <c r="Z18" s="88"/>
      <c r="AA18" s="232">
        <v>480.36</v>
      </c>
      <c r="AB18" s="88"/>
      <c r="AC18" s="232">
        <v>480.36</v>
      </c>
      <c r="AD18" s="232"/>
      <c r="AE18" s="232">
        <v>480.36</v>
      </c>
      <c r="AF18" s="5"/>
    </row>
    <row r="19" spans="1:32">
      <c r="A19" s="88" t="s">
        <v>5</v>
      </c>
      <c r="B19" s="88"/>
      <c r="C19" s="231">
        <v>23.11</v>
      </c>
      <c r="D19" s="231"/>
      <c r="E19" s="232">
        <f>SUM(C19*2)</f>
        <v>46.22</v>
      </c>
      <c r="F19" s="232"/>
      <c r="G19" s="232">
        <f>SUM(C19*3)</f>
        <v>69.33</v>
      </c>
      <c r="H19" s="232"/>
      <c r="I19" s="232">
        <f>SUM(C19*4)</f>
        <v>92.44</v>
      </c>
      <c r="J19" s="232"/>
      <c r="K19" s="232">
        <f>SUM(C19*5)</f>
        <v>115.55</v>
      </c>
      <c r="L19" s="232"/>
      <c r="M19" s="232">
        <f>SUM(C19*6)</f>
        <v>138.66</v>
      </c>
      <c r="N19" s="232"/>
      <c r="O19" s="232">
        <f>SUM(C19*7)</f>
        <v>161.76999999999998</v>
      </c>
      <c r="P19" s="232"/>
      <c r="Q19" s="232">
        <f>SUM(C19*8)</f>
        <v>184.88</v>
      </c>
      <c r="R19" s="232"/>
      <c r="S19" s="232">
        <f>SUM(C19*9)</f>
        <v>207.99</v>
      </c>
      <c r="T19" s="232"/>
      <c r="U19" s="232">
        <f>SUM(C19*10)</f>
        <v>231.1</v>
      </c>
      <c r="V19" s="232"/>
      <c r="W19" s="232">
        <f>SUM(C19*11)</f>
        <v>254.20999999999998</v>
      </c>
      <c r="X19" s="232"/>
      <c r="Y19" s="232">
        <f>SUM(C19*12)</f>
        <v>277.32</v>
      </c>
      <c r="Z19" s="88"/>
      <c r="AA19" s="232">
        <f>Y19</f>
        <v>277.32</v>
      </c>
      <c r="AB19" s="88"/>
      <c r="AC19" s="232">
        <f>AA19</f>
        <v>277.32</v>
      </c>
      <c r="AD19" s="232"/>
      <c r="AE19" s="232">
        <f>AA19</f>
        <v>277.32</v>
      </c>
      <c r="AF19" s="5"/>
    </row>
    <row r="20" spans="1:32">
      <c r="A20" s="88" t="s">
        <v>6</v>
      </c>
      <c r="B20" s="88"/>
      <c r="C20" s="231">
        <v>5.5</v>
      </c>
      <c r="D20" s="231"/>
      <c r="E20" s="232">
        <f>SUM(C20*2)</f>
        <v>11</v>
      </c>
      <c r="F20" s="232"/>
      <c r="G20" s="232">
        <f>SUM(C20*3)</f>
        <v>16.5</v>
      </c>
      <c r="H20" s="232"/>
      <c r="I20" s="232">
        <f>SUM(C20*4)</f>
        <v>22</v>
      </c>
      <c r="J20" s="232"/>
      <c r="K20" s="232">
        <f>SUM(C20*5)</f>
        <v>27.5</v>
      </c>
      <c r="L20" s="232"/>
      <c r="M20" s="232">
        <f>SUM(C20*6)</f>
        <v>33</v>
      </c>
      <c r="N20" s="232"/>
      <c r="O20" s="232">
        <f>SUM(C20*7)</f>
        <v>38.5</v>
      </c>
      <c r="P20" s="232"/>
      <c r="Q20" s="232">
        <f>SUM(C20*8)</f>
        <v>44</v>
      </c>
      <c r="R20" s="232"/>
      <c r="S20" s="232">
        <f>SUM(C20*9)</f>
        <v>49.5</v>
      </c>
      <c r="T20" s="232"/>
      <c r="U20" s="232">
        <f>SUM(C20*10)</f>
        <v>55</v>
      </c>
      <c r="V20" s="232"/>
      <c r="W20" s="232">
        <f>SUM(C20*11)</f>
        <v>60.5</v>
      </c>
      <c r="X20" s="232"/>
      <c r="Y20" s="232">
        <f>SUM(C20*12)</f>
        <v>66</v>
      </c>
      <c r="Z20" s="88"/>
      <c r="AA20" s="232">
        <v>66</v>
      </c>
      <c r="AB20" s="88"/>
      <c r="AC20" s="232">
        <v>66</v>
      </c>
      <c r="AD20" s="232"/>
      <c r="AE20" s="232">
        <v>66</v>
      </c>
      <c r="AF20" s="5"/>
    </row>
    <row r="21" spans="1:32">
      <c r="A21" s="88" t="s">
        <v>7</v>
      </c>
      <c r="B21" s="88"/>
      <c r="C21" s="233">
        <v>0.04</v>
      </c>
      <c r="D21" s="231"/>
      <c r="E21" s="234">
        <f>SUM(C21*2)</f>
        <v>0.08</v>
      </c>
      <c r="F21" s="232"/>
      <c r="G21" s="234">
        <f>SUM(C21*3)</f>
        <v>0.12</v>
      </c>
      <c r="H21" s="232"/>
      <c r="I21" s="234">
        <f>SUM(C21*4)</f>
        <v>0.16</v>
      </c>
      <c r="J21" s="232"/>
      <c r="K21" s="234">
        <f>SUM(C21*5)</f>
        <v>0.2</v>
      </c>
      <c r="L21" s="232"/>
      <c r="M21" s="234">
        <f>SUM(C21*6)</f>
        <v>0.24</v>
      </c>
      <c r="N21" s="232"/>
      <c r="O21" s="234">
        <f>SUM(C21*7)</f>
        <v>0.28000000000000003</v>
      </c>
      <c r="P21" s="232"/>
      <c r="Q21" s="234">
        <f>SUM(C21*8)</f>
        <v>0.32</v>
      </c>
      <c r="R21" s="232"/>
      <c r="S21" s="234">
        <f>SUM(C21*9)</f>
        <v>0.36</v>
      </c>
      <c r="T21" s="232"/>
      <c r="U21" s="234">
        <f>SUM(C21*10)</f>
        <v>0.4</v>
      </c>
      <c r="V21" s="232"/>
      <c r="W21" s="234">
        <f>SUM(C21*11)</f>
        <v>0.44</v>
      </c>
      <c r="X21" s="232"/>
      <c r="Y21" s="234">
        <f>SUM(C21*12)</f>
        <v>0.48</v>
      </c>
      <c r="Z21" s="88"/>
      <c r="AA21" s="234">
        <v>0.48</v>
      </c>
      <c r="AB21" s="88"/>
      <c r="AC21" s="234">
        <v>0.48</v>
      </c>
      <c r="AD21" s="234"/>
      <c r="AE21" s="234">
        <v>0.48</v>
      </c>
      <c r="AF21" s="5"/>
    </row>
    <row r="22" spans="1:32">
      <c r="A22" s="88"/>
      <c r="B22" s="88"/>
      <c r="C22" s="232">
        <f>SUM(C17:C21)</f>
        <v>388.03000000000003</v>
      </c>
      <c r="D22" s="232"/>
      <c r="E22" s="232">
        <f>SUM(E17:E21)</f>
        <v>776.06000000000006</v>
      </c>
      <c r="F22" s="232"/>
      <c r="G22" s="232">
        <f>SUM(G17:G21)</f>
        <v>1164.0899999999999</v>
      </c>
      <c r="H22" s="232"/>
      <c r="I22" s="232">
        <f>SUM(I17:I21)</f>
        <v>1552.1200000000001</v>
      </c>
      <c r="J22" s="232"/>
      <c r="K22" s="232">
        <f>SUM(K17:K21)</f>
        <v>1940.15</v>
      </c>
      <c r="L22" s="232"/>
      <c r="M22" s="232">
        <f>SUM(M17:M21)</f>
        <v>2328.1799999999998</v>
      </c>
      <c r="N22" s="232"/>
      <c r="O22" s="232">
        <f>SUM(O17:O21)</f>
        <v>2716.2100000000005</v>
      </c>
      <c r="P22" s="232"/>
      <c r="Q22" s="232">
        <f>SUM(Q17:Q21)</f>
        <v>3104.2400000000002</v>
      </c>
      <c r="R22" s="232"/>
      <c r="S22" s="232">
        <f>SUM(S17:S21)</f>
        <v>3492.27</v>
      </c>
      <c r="T22" s="232"/>
      <c r="U22" s="232">
        <f>SUM(U17:U21)</f>
        <v>3880.3</v>
      </c>
      <c r="V22" s="232"/>
      <c r="W22" s="232">
        <f>SUM(W17:W21)</f>
        <v>4268.33</v>
      </c>
      <c r="X22" s="232"/>
      <c r="Y22" s="232">
        <f>SUM(Y17:Y21)</f>
        <v>4656.3599999999997</v>
      </c>
      <c r="Z22" s="88"/>
      <c r="AA22" s="232">
        <f>SUM(AA17:AA21)</f>
        <v>4975.7099999999991</v>
      </c>
      <c r="AB22" s="88"/>
      <c r="AC22" s="232">
        <f>SUM(AC17:AC21)</f>
        <v>5295.0599999999995</v>
      </c>
      <c r="AD22" s="232"/>
      <c r="AE22" s="232">
        <f>SUM(AE17:AE21)</f>
        <v>5614.4099999999989</v>
      </c>
      <c r="AF22" s="5"/>
    </row>
    <row r="23" spans="1:32">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70"/>
      <c r="AB23" s="54"/>
      <c r="AC23" s="70"/>
      <c r="AD23" s="70"/>
      <c r="AE23" s="70"/>
      <c r="AF23" s="5"/>
    </row>
    <row r="24" spans="1:32" ht="30" customHeight="1">
      <c r="A24" s="309" t="s">
        <v>222</v>
      </c>
      <c r="B24" s="310"/>
      <c r="C24" s="310"/>
      <c r="D24" s="310"/>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5"/>
    </row>
    <row r="25" spans="1:32">
      <c r="A25" s="230" t="s">
        <v>3</v>
      </c>
      <c r="B25" s="88"/>
      <c r="C25" s="231">
        <v>344.35</v>
      </c>
      <c r="D25" s="231"/>
      <c r="E25" s="232">
        <f>SUM(C25*2)</f>
        <v>688.7</v>
      </c>
      <c r="F25" s="232"/>
      <c r="G25" s="232">
        <f>SUM(C25*3)</f>
        <v>1033.0500000000002</v>
      </c>
      <c r="H25" s="232"/>
      <c r="I25" s="232">
        <f>SUM(C25*4)</f>
        <v>1377.4</v>
      </c>
      <c r="J25" s="232"/>
      <c r="K25" s="232">
        <f>SUM(C25*5)</f>
        <v>1721.75</v>
      </c>
      <c r="L25" s="232"/>
      <c r="M25" s="232">
        <f>SUM(C25*6)</f>
        <v>2066.1000000000004</v>
      </c>
      <c r="N25" s="232"/>
      <c r="O25" s="232">
        <f>SUM(C25*7)</f>
        <v>2410.4500000000003</v>
      </c>
      <c r="P25" s="232"/>
      <c r="Q25" s="232">
        <f>SUM(C25*8)</f>
        <v>2754.8</v>
      </c>
      <c r="R25" s="232"/>
      <c r="S25" s="232">
        <f>SUM(C25*9)</f>
        <v>3099.15</v>
      </c>
      <c r="T25" s="232"/>
      <c r="U25" s="232">
        <f>SUM(C25*10)</f>
        <v>3443.5</v>
      </c>
      <c r="V25" s="232"/>
      <c r="W25" s="232">
        <f>SUM(C25*11)</f>
        <v>3787.8500000000004</v>
      </c>
      <c r="X25" s="232"/>
      <c r="Y25" s="232">
        <f>SUM(C25*12)-0</f>
        <v>4132.2000000000007</v>
      </c>
      <c r="Z25" s="88"/>
      <c r="AA25" s="232">
        <f>SUM(C25*13)</f>
        <v>4476.55</v>
      </c>
      <c r="AB25" s="232"/>
      <c r="AC25" s="232">
        <f>SUM(C25*14)</f>
        <v>4820.9000000000005</v>
      </c>
      <c r="AD25" s="232"/>
      <c r="AE25" s="232">
        <f>SUM(C25*15)</f>
        <v>5165.25</v>
      </c>
      <c r="AF25" s="5"/>
    </row>
    <row r="26" spans="1:32">
      <c r="A26" s="88" t="s">
        <v>4</v>
      </c>
      <c r="B26" s="88"/>
      <c r="C26" s="231">
        <v>40.03</v>
      </c>
      <c r="D26" s="231"/>
      <c r="E26" s="232">
        <f>SUM(C26*2)</f>
        <v>80.06</v>
      </c>
      <c r="F26" s="232"/>
      <c r="G26" s="232">
        <f>SUM(C26*3)</f>
        <v>120.09</v>
      </c>
      <c r="H26" s="232"/>
      <c r="I26" s="232">
        <f>SUM(C26*4)</f>
        <v>160.12</v>
      </c>
      <c r="J26" s="232"/>
      <c r="K26" s="232">
        <f>SUM(C26*5)</f>
        <v>200.15</v>
      </c>
      <c r="L26" s="232"/>
      <c r="M26" s="232">
        <f>SUM(C26*6)</f>
        <v>240.18</v>
      </c>
      <c r="N26" s="232"/>
      <c r="O26" s="232">
        <f>SUM(C26*7)</f>
        <v>280.21000000000004</v>
      </c>
      <c r="P26" s="232"/>
      <c r="Q26" s="232">
        <f>SUM(C26*8)</f>
        <v>320.24</v>
      </c>
      <c r="R26" s="232"/>
      <c r="S26" s="232">
        <f>SUM(C26*9)</f>
        <v>360.27</v>
      </c>
      <c r="T26" s="232"/>
      <c r="U26" s="232">
        <f>SUM(C26*10)</f>
        <v>400.3</v>
      </c>
      <c r="V26" s="232"/>
      <c r="W26" s="232">
        <f>SUM(C26*11)</f>
        <v>440.33000000000004</v>
      </c>
      <c r="X26" s="232"/>
      <c r="Y26" s="232">
        <f>SUM(C26*12)</f>
        <v>480.36</v>
      </c>
      <c r="Z26" s="88"/>
      <c r="AA26" s="232">
        <v>480.36</v>
      </c>
      <c r="AB26" s="88"/>
      <c r="AC26" s="232">
        <v>480.36</v>
      </c>
      <c r="AD26" s="232"/>
      <c r="AE26" s="232">
        <v>480.36</v>
      </c>
      <c r="AF26" s="5"/>
    </row>
    <row r="27" spans="1:32">
      <c r="A27" s="88" t="s">
        <v>5</v>
      </c>
      <c r="B27" s="88"/>
      <c r="C27" s="231">
        <v>23.11</v>
      </c>
      <c r="D27" s="231"/>
      <c r="E27" s="232">
        <f>SUM(C27*2)</f>
        <v>46.22</v>
      </c>
      <c r="F27" s="232"/>
      <c r="G27" s="232">
        <f>SUM(C27*3)</f>
        <v>69.33</v>
      </c>
      <c r="H27" s="232"/>
      <c r="I27" s="232">
        <f>SUM(C27*4)</f>
        <v>92.44</v>
      </c>
      <c r="J27" s="232"/>
      <c r="K27" s="232">
        <f>SUM(C27*5)</f>
        <v>115.55</v>
      </c>
      <c r="L27" s="232"/>
      <c r="M27" s="232">
        <f>SUM(C27*6)</f>
        <v>138.66</v>
      </c>
      <c r="N27" s="232"/>
      <c r="O27" s="232">
        <f>SUM(C27*7)</f>
        <v>161.76999999999998</v>
      </c>
      <c r="P27" s="232"/>
      <c r="Q27" s="232">
        <f>SUM(C27*8)</f>
        <v>184.88</v>
      </c>
      <c r="R27" s="232"/>
      <c r="S27" s="232">
        <f>SUM(C27*9)</f>
        <v>207.99</v>
      </c>
      <c r="T27" s="232"/>
      <c r="U27" s="232">
        <f>SUM(C27*10)</f>
        <v>231.1</v>
      </c>
      <c r="V27" s="232"/>
      <c r="W27" s="232">
        <f>SUM(C27*11)</f>
        <v>254.20999999999998</v>
      </c>
      <c r="X27" s="232"/>
      <c r="Y27" s="232">
        <f>SUM(C27*12)</f>
        <v>277.32</v>
      </c>
      <c r="Z27" s="88"/>
      <c r="AA27" s="232">
        <f>Y27</f>
        <v>277.32</v>
      </c>
      <c r="AB27" s="88"/>
      <c r="AC27" s="232">
        <f>AA27</f>
        <v>277.32</v>
      </c>
      <c r="AD27" s="232"/>
      <c r="AE27" s="232">
        <f>AA27</f>
        <v>277.32</v>
      </c>
      <c r="AF27" s="5"/>
    </row>
    <row r="28" spans="1:32">
      <c r="A28" s="88" t="s">
        <v>6</v>
      </c>
      <c r="B28" s="88"/>
      <c r="C28" s="231">
        <v>5.5</v>
      </c>
      <c r="D28" s="231"/>
      <c r="E28" s="232">
        <f>SUM(C28*2)</f>
        <v>11</v>
      </c>
      <c r="F28" s="232"/>
      <c r="G28" s="232">
        <f>SUM(C28*3)</f>
        <v>16.5</v>
      </c>
      <c r="H28" s="232"/>
      <c r="I28" s="232">
        <f>SUM(C28*4)</f>
        <v>22</v>
      </c>
      <c r="J28" s="232"/>
      <c r="K28" s="232">
        <f>SUM(C28*5)</f>
        <v>27.5</v>
      </c>
      <c r="L28" s="232"/>
      <c r="M28" s="232">
        <f>SUM(C28*6)</f>
        <v>33</v>
      </c>
      <c r="N28" s="232"/>
      <c r="O28" s="232">
        <f>SUM(C28*7)</f>
        <v>38.5</v>
      </c>
      <c r="P28" s="232"/>
      <c r="Q28" s="232">
        <f>SUM(C28*8)</f>
        <v>44</v>
      </c>
      <c r="R28" s="232"/>
      <c r="S28" s="232">
        <f>SUM(C28*9)</f>
        <v>49.5</v>
      </c>
      <c r="T28" s="232"/>
      <c r="U28" s="232">
        <f>SUM(C28*10)</f>
        <v>55</v>
      </c>
      <c r="V28" s="232"/>
      <c r="W28" s="232">
        <f>SUM(C28*11)</f>
        <v>60.5</v>
      </c>
      <c r="X28" s="232"/>
      <c r="Y28" s="232">
        <f>SUM(C28*12)</f>
        <v>66</v>
      </c>
      <c r="Z28" s="88"/>
      <c r="AA28" s="232">
        <v>66</v>
      </c>
      <c r="AB28" s="88"/>
      <c r="AC28" s="232">
        <v>66</v>
      </c>
      <c r="AD28" s="232"/>
      <c r="AE28" s="232">
        <v>66</v>
      </c>
      <c r="AF28" s="5"/>
    </row>
    <row r="29" spans="1:32">
      <c r="A29" s="88" t="s">
        <v>7</v>
      </c>
      <c r="B29" s="88"/>
      <c r="C29" s="233">
        <v>0.04</v>
      </c>
      <c r="D29" s="231"/>
      <c r="E29" s="234">
        <f>SUM(C29*2)</f>
        <v>0.08</v>
      </c>
      <c r="F29" s="232"/>
      <c r="G29" s="234">
        <f>SUM(C29*3)</f>
        <v>0.12</v>
      </c>
      <c r="H29" s="232"/>
      <c r="I29" s="234">
        <f>SUM(C29*4)</f>
        <v>0.16</v>
      </c>
      <c r="J29" s="232"/>
      <c r="K29" s="234">
        <f>SUM(C29*5)</f>
        <v>0.2</v>
      </c>
      <c r="L29" s="232"/>
      <c r="M29" s="234">
        <f>SUM(C29*6)</f>
        <v>0.24</v>
      </c>
      <c r="N29" s="232"/>
      <c r="O29" s="234">
        <f>SUM(C29*7)</f>
        <v>0.28000000000000003</v>
      </c>
      <c r="P29" s="232"/>
      <c r="Q29" s="234">
        <f>SUM(C29*8)</f>
        <v>0.32</v>
      </c>
      <c r="R29" s="232"/>
      <c r="S29" s="234">
        <f>SUM(C29*9)</f>
        <v>0.36</v>
      </c>
      <c r="T29" s="232"/>
      <c r="U29" s="234">
        <f>SUM(C29*10)</f>
        <v>0.4</v>
      </c>
      <c r="V29" s="232"/>
      <c r="W29" s="234">
        <f>SUM(C29*11)</f>
        <v>0.44</v>
      </c>
      <c r="X29" s="232"/>
      <c r="Y29" s="234">
        <f>SUM(C29*12)</f>
        <v>0.48</v>
      </c>
      <c r="Z29" s="88"/>
      <c r="AA29" s="234">
        <v>0.48</v>
      </c>
      <c r="AB29" s="88"/>
      <c r="AC29" s="234">
        <v>0.48</v>
      </c>
      <c r="AD29" s="234"/>
      <c r="AE29" s="234">
        <v>0.48</v>
      </c>
      <c r="AF29" s="5"/>
    </row>
    <row r="30" spans="1:32">
      <c r="A30" s="88"/>
      <c r="B30" s="88"/>
      <c r="C30" s="232">
        <f>SUM(C25:C29)</f>
        <v>413.03000000000003</v>
      </c>
      <c r="D30" s="232"/>
      <c r="E30" s="232">
        <f>SUM(E25:E29)</f>
        <v>826.06000000000006</v>
      </c>
      <c r="F30" s="232"/>
      <c r="G30" s="232">
        <f>SUM(G25:G29)</f>
        <v>1239.0899999999999</v>
      </c>
      <c r="H30" s="232"/>
      <c r="I30" s="232">
        <f>SUM(I25:I29)</f>
        <v>1652.1200000000001</v>
      </c>
      <c r="J30" s="232"/>
      <c r="K30" s="232">
        <f>SUM(K25:K29)</f>
        <v>2065.1499999999996</v>
      </c>
      <c r="L30" s="232"/>
      <c r="M30" s="232">
        <f>SUM(M25:M29)</f>
        <v>2478.1799999999998</v>
      </c>
      <c r="N30" s="232"/>
      <c r="O30" s="232">
        <f>SUM(O25:O29)</f>
        <v>2891.2100000000005</v>
      </c>
      <c r="P30" s="232"/>
      <c r="Q30" s="232">
        <f>SUM(Q25:Q29)</f>
        <v>3304.2400000000002</v>
      </c>
      <c r="R30" s="232"/>
      <c r="S30" s="232">
        <f>SUM(S25:S29)</f>
        <v>3717.27</v>
      </c>
      <c r="T30" s="232"/>
      <c r="U30" s="232">
        <f>SUM(U25:U29)</f>
        <v>4130.2999999999993</v>
      </c>
      <c r="V30" s="232"/>
      <c r="W30" s="232">
        <f>SUM(W25:W29)</f>
        <v>4543.33</v>
      </c>
      <c r="X30" s="232"/>
      <c r="Y30" s="232">
        <f>SUM(Y25:Y29)</f>
        <v>4956.3599999999997</v>
      </c>
      <c r="Z30" s="88"/>
      <c r="AA30" s="232">
        <f>SUM(AA25:AA29)</f>
        <v>5300.7099999999991</v>
      </c>
      <c r="AB30" s="88"/>
      <c r="AC30" s="232">
        <f>SUM(AC25:AC29)</f>
        <v>5645.0599999999995</v>
      </c>
      <c r="AD30" s="232"/>
      <c r="AE30" s="232">
        <f>SUM(AE25:AE29)</f>
        <v>5989.4099999999989</v>
      </c>
      <c r="AF30" s="5"/>
    </row>
    <row r="31" spans="1:32">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70"/>
      <c r="AB31" s="54"/>
      <c r="AC31" s="70"/>
      <c r="AD31" s="70"/>
      <c r="AE31" s="70"/>
      <c r="AF31" s="5"/>
    </row>
    <row r="32" spans="1:32" ht="30" customHeight="1">
      <c r="A32" s="309" t="s">
        <v>223</v>
      </c>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5"/>
    </row>
    <row r="33" spans="1:32">
      <c r="A33" s="230" t="s">
        <v>3</v>
      </c>
      <c r="B33" s="88"/>
      <c r="C33" s="231">
        <v>349.35</v>
      </c>
      <c r="D33" s="231"/>
      <c r="E33" s="232">
        <f>SUM(C33*2)</f>
        <v>698.7</v>
      </c>
      <c r="F33" s="232"/>
      <c r="G33" s="232">
        <f>SUM(C33*3)</f>
        <v>1048.0500000000002</v>
      </c>
      <c r="H33" s="232"/>
      <c r="I33" s="232">
        <f>SUM(C33*4)</f>
        <v>1397.4</v>
      </c>
      <c r="J33" s="232"/>
      <c r="K33" s="232">
        <f>SUM(C33*5)</f>
        <v>1746.75</v>
      </c>
      <c r="L33" s="232"/>
      <c r="M33" s="232">
        <f>SUM(C33*6)</f>
        <v>2096.1000000000004</v>
      </c>
      <c r="N33" s="232"/>
      <c r="O33" s="232">
        <f>SUM(C33*7)</f>
        <v>2445.4500000000003</v>
      </c>
      <c r="P33" s="232"/>
      <c r="Q33" s="232">
        <f>SUM(C33*8)</f>
        <v>2794.8</v>
      </c>
      <c r="R33" s="232"/>
      <c r="S33" s="232">
        <f>SUM(C33*9)</f>
        <v>3144.15</v>
      </c>
      <c r="T33" s="232"/>
      <c r="U33" s="232">
        <f>SUM(C33*10)</f>
        <v>3493.5</v>
      </c>
      <c r="V33" s="232"/>
      <c r="W33" s="232">
        <f>SUM(C33*11)</f>
        <v>3842.8500000000004</v>
      </c>
      <c r="X33" s="232"/>
      <c r="Y33" s="232">
        <f>SUM(C33*12)-0</f>
        <v>4192.2000000000007</v>
      </c>
      <c r="Z33" s="88"/>
      <c r="AA33" s="232">
        <f>SUM(C33*13)</f>
        <v>4541.55</v>
      </c>
      <c r="AB33" s="232"/>
      <c r="AC33" s="232">
        <f>SUM(C33*14)</f>
        <v>4890.9000000000005</v>
      </c>
      <c r="AD33" s="232"/>
      <c r="AE33" s="232">
        <f>SUM(C33*15)</f>
        <v>5240.25</v>
      </c>
      <c r="AF33" s="5"/>
    </row>
    <row r="34" spans="1:32">
      <c r="A34" s="88" t="s">
        <v>4</v>
      </c>
      <c r="B34" s="88"/>
      <c r="C34" s="231">
        <v>40.03</v>
      </c>
      <c r="D34" s="231"/>
      <c r="E34" s="232">
        <f>SUM(C34*2)</f>
        <v>80.06</v>
      </c>
      <c r="F34" s="232"/>
      <c r="G34" s="232">
        <f>SUM(C34*3)</f>
        <v>120.09</v>
      </c>
      <c r="H34" s="232"/>
      <c r="I34" s="232">
        <f>SUM(C34*4)</f>
        <v>160.12</v>
      </c>
      <c r="J34" s="232"/>
      <c r="K34" s="232">
        <f>SUM(C34*5)</f>
        <v>200.15</v>
      </c>
      <c r="L34" s="232"/>
      <c r="M34" s="232">
        <f>SUM(C34*6)</f>
        <v>240.18</v>
      </c>
      <c r="N34" s="232"/>
      <c r="O34" s="232">
        <f>SUM(C34*7)</f>
        <v>280.21000000000004</v>
      </c>
      <c r="P34" s="232"/>
      <c r="Q34" s="232">
        <f>SUM(C34*8)</f>
        <v>320.24</v>
      </c>
      <c r="R34" s="232"/>
      <c r="S34" s="232">
        <f>SUM(C34*9)</f>
        <v>360.27</v>
      </c>
      <c r="T34" s="232"/>
      <c r="U34" s="232">
        <f>SUM(C34*10)</f>
        <v>400.3</v>
      </c>
      <c r="V34" s="232"/>
      <c r="W34" s="232">
        <f>SUM(C34*11)</f>
        <v>440.33000000000004</v>
      </c>
      <c r="X34" s="232"/>
      <c r="Y34" s="232">
        <f>SUM(C34*12)</f>
        <v>480.36</v>
      </c>
      <c r="Z34" s="88"/>
      <c r="AA34" s="232">
        <v>480.36</v>
      </c>
      <c r="AB34" s="88"/>
      <c r="AC34" s="232">
        <v>480.36</v>
      </c>
      <c r="AD34" s="232"/>
      <c r="AE34" s="232">
        <v>480.36</v>
      </c>
      <c r="AF34" s="5"/>
    </row>
    <row r="35" spans="1:32">
      <c r="A35" s="88" t="s">
        <v>5</v>
      </c>
      <c r="B35" s="88"/>
      <c r="C35" s="231">
        <v>23.11</v>
      </c>
      <c r="D35" s="231"/>
      <c r="E35" s="232">
        <f>SUM(C35*2)</f>
        <v>46.22</v>
      </c>
      <c r="F35" s="232"/>
      <c r="G35" s="232">
        <f>SUM(C35*3)</f>
        <v>69.33</v>
      </c>
      <c r="H35" s="232"/>
      <c r="I35" s="232">
        <f>SUM(C35*4)</f>
        <v>92.44</v>
      </c>
      <c r="J35" s="232"/>
      <c r="K35" s="232">
        <f>SUM(C35*5)</f>
        <v>115.55</v>
      </c>
      <c r="L35" s="232"/>
      <c r="M35" s="232">
        <f>SUM(C35*6)</f>
        <v>138.66</v>
      </c>
      <c r="N35" s="232"/>
      <c r="O35" s="232">
        <f>SUM(C35*7)</f>
        <v>161.76999999999998</v>
      </c>
      <c r="P35" s="232"/>
      <c r="Q35" s="232">
        <f>SUM(C35*8)</f>
        <v>184.88</v>
      </c>
      <c r="R35" s="232"/>
      <c r="S35" s="232">
        <f>SUM(C35*9)</f>
        <v>207.99</v>
      </c>
      <c r="T35" s="232"/>
      <c r="U35" s="232">
        <f>SUM(C35*10)</f>
        <v>231.1</v>
      </c>
      <c r="V35" s="232"/>
      <c r="W35" s="232">
        <f>SUM(C35*11)</f>
        <v>254.20999999999998</v>
      </c>
      <c r="X35" s="232"/>
      <c r="Y35" s="232">
        <f>SUM(C35*12)</f>
        <v>277.32</v>
      </c>
      <c r="Z35" s="88"/>
      <c r="AA35" s="232">
        <f>Y35</f>
        <v>277.32</v>
      </c>
      <c r="AB35" s="88"/>
      <c r="AC35" s="232">
        <f>AA35</f>
        <v>277.32</v>
      </c>
      <c r="AD35" s="232"/>
      <c r="AE35" s="232">
        <f>AA35</f>
        <v>277.32</v>
      </c>
      <c r="AF35" s="5"/>
    </row>
    <row r="36" spans="1:32">
      <c r="A36" s="88" t="s">
        <v>6</v>
      </c>
      <c r="B36" s="88"/>
      <c r="C36" s="231">
        <v>5.5</v>
      </c>
      <c r="D36" s="231"/>
      <c r="E36" s="232">
        <f>SUM(C36*2)</f>
        <v>11</v>
      </c>
      <c r="F36" s="232"/>
      <c r="G36" s="232">
        <f>SUM(C36*3)</f>
        <v>16.5</v>
      </c>
      <c r="H36" s="232"/>
      <c r="I36" s="232">
        <f>SUM(C36*4)</f>
        <v>22</v>
      </c>
      <c r="J36" s="232"/>
      <c r="K36" s="232">
        <f>SUM(C36*5)</f>
        <v>27.5</v>
      </c>
      <c r="L36" s="232"/>
      <c r="M36" s="232">
        <f>SUM(C36*6)</f>
        <v>33</v>
      </c>
      <c r="N36" s="232"/>
      <c r="O36" s="232">
        <f>SUM(C36*7)</f>
        <v>38.5</v>
      </c>
      <c r="P36" s="232"/>
      <c r="Q36" s="232">
        <f>SUM(C36*8)</f>
        <v>44</v>
      </c>
      <c r="R36" s="232"/>
      <c r="S36" s="232">
        <f>SUM(C36*9)</f>
        <v>49.5</v>
      </c>
      <c r="T36" s="232"/>
      <c r="U36" s="232">
        <f>SUM(C36*10)</f>
        <v>55</v>
      </c>
      <c r="V36" s="232"/>
      <c r="W36" s="232">
        <f>SUM(C36*11)</f>
        <v>60.5</v>
      </c>
      <c r="X36" s="232"/>
      <c r="Y36" s="232">
        <f>SUM(C36*12)</f>
        <v>66</v>
      </c>
      <c r="Z36" s="88"/>
      <c r="AA36" s="232">
        <v>66</v>
      </c>
      <c r="AB36" s="88"/>
      <c r="AC36" s="232">
        <v>66</v>
      </c>
      <c r="AD36" s="232"/>
      <c r="AE36" s="232">
        <v>66</v>
      </c>
      <c r="AF36" s="5"/>
    </row>
    <row r="37" spans="1:32">
      <c r="A37" s="88" t="s">
        <v>7</v>
      </c>
      <c r="B37" s="88"/>
      <c r="C37" s="233">
        <v>0.04</v>
      </c>
      <c r="D37" s="231"/>
      <c r="E37" s="234">
        <f>SUM(C37*2)</f>
        <v>0.08</v>
      </c>
      <c r="F37" s="232"/>
      <c r="G37" s="234">
        <f>SUM(C37*3)</f>
        <v>0.12</v>
      </c>
      <c r="H37" s="232"/>
      <c r="I37" s="234">
        <f>SUM(C37*4)</f>
        <v>0.16</v>
      </c>
      <c r="J37" s="232"/>
      <c r="K37" s="234">
        <f>SUM(C37*5)</f>
        <v>0.2</v>
      </c>
      <c r="L37" s="232"/>
      <c r="M37" s="234">
        <f>SUM(C37*6)</f>
        <v>0.24</v>
      </c>
      <c r="N37" s="232"/>
      <c r="O37" s="234">
        <f>SUM(C37*7)</f>
        <v>0.28000000000000003</v>
      </c>
      <c r="P37" s="232"/>
      <c r="Q37" s="234">
        <f>SUM(C37*8)</f>
        <v>0.32</v>
      </c>
      <c r="R37" s="232"/>
      <c r="S37" s="234">
        <f>SUM(C37*9)</f>
        <v>0.36</v>
      </c>
      <c r="T37" s="232"/>
      <c r="U37" s="234">
        <f>SUM(C37*10)</f>
        <v>0.4</v>
      </c>
      <c r="V37" s="232"/>
      <c r="W37" s="234">
        <f>SUM(C37*11)</f>
        <v>0.44</v>
      </c>
      <c r="X37" s="232"/>
      <c r="Y37" s="234">
        <f>SUM(C37*12)</f>
        <v>0.48</v>
      </c>
      <c r="Z37" s="88"/>
      <c r="AA37" s="234">
        <v>0.48</v>
      </c>
      <c r="AB37" s="88"/>
      <c r="AC37" s="234">
        <v>0.48</v>
      </c>
      <c r="AD37" s="234"/>
      <c r="AE37" s="234">
        <v>0.48</v>
      </c>
      <c r="AF37" s="5"/>
    </row>
    <row r="38" spans="1:32">
      <c r="A38" s="88"/>
      <c r="B38" s="88"/>
      <c r="C38" s="232">
        <f>SUM(C33:C37)</f>
        <v>418.03000000000003</v>
      </c>
      <c r="D38" s="232"/>
      <c r="E38" s="232">
        <f>SUM(E33:E37)</f>
        <v>836.06000000000006</v>
      </c>
      <c r="F38" s="232"/>
      <c r="G38" s="232">
        <f>SUM(G33:G37)</f>
        <v>1254.0899999999999</v>
      </c>
      <c r="H38" s="232"/>
      <c r="I38" s="232">
        <f>SUM(I33:I37)</f>
        <v>1672.1200000000001</v>
      </c>
      <c r="J38" s="232"/>
      <c r="K38" s="232">
        <f>SUM(K33:K37)</f>
        <v>2090.15</v>
      </c>
      <c r="L38" s="232"/>
      <c r="M38" s="232">
        <f>SUM(M33:M37)</f>
        <v>2508.1799999999998</v>
      </c>
      <c r="N38" s="232"/>
      <c r="O38" s="232">
        <f>SUM(O33:O37)</f>
        <v>2926.2100000000005</v>
      </c>
      <c r="P38" s="232"/>
      <c r="Q38" s="232">
        <f>SUM(Q33:Q37)</f>
        <v>3344.2400000000002</v>
      </c>
      <c r="R38" s="232"/>
      <c r="S38" s="232">
        <f>SUM(S33:S37)</f>
        <v>3762.27</v>
      </c>
      <c r="T38" s="232"/>
      <c r="U38" s="232">
        <f>SUM(U33:U37)</f>
        <v>4180.3</v>
      </c>
      <c r="V38" s="232"/>
      <c r="W38" s="232">
        <f>SUM(W33:W37)</f>
        <v>4598.33</v>
      </c>
      <c r="X38" s="232"/>
      <c r="Y38" s="232">
        <f>SUM(Y33:Y37)</f>
        <v>5016.3599999999997</v>
      </c>
      <c r="Z38" s="88"/>
      <c r="AA38" s="232">
        <f>SUM(AA33:AA37)</f>
        <v>5365.7099999999991</v>
      </c>
      <c r="AB38" s="88"/>
      <c r="AC38" s="232">
        <f>SUM(AC33:AC37)</f>
        <v>5715.0599999999995</v>
      </c>
      <c r="AD38" s="232"/>
      <c r="AE38" s="232">
        <f>SUM(AE33:AE37)</f>
        <v>6064.4099999999989</v>
      </c>
      <c r="AF38" s="5"/>
    </row>
    <row r="39" spans="1:32">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70"/>
      <c r="AB39" s="54"/>
      <c r="AC39" s="70"/>
      <c r="AD39" s="70"/>
      <c r="AE39" s="70"/>
      <c r="AF39" s="5"/>
    </row>
    <row r="40" spans="1:32" ht="30" customHeight="1">
      <c r="A40" s="309" t="s">
        <v>224</v>
      </c>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5"/>
    </row>
    <row r="41" spans="1:32">
      <c r="A41" s="230" t="s">
        <v>3</v>
      </c>
      <c r="B41" s="88"/>
      <c r="C41" s="231">
        <v>344.77</v>
      </c>
      <c r="D41" s="231"/>
      <c r="E41" s="232">
        <f>SUM(C41*2)</f>
        <v>689.54</v>
      </c>
      <c r="F41" s="232"/>
      <c r="G41" s="232">
        <f>SUM(C41*3)</f>
        <v>1034.31</v>
      </c>
      <c r="H41" s="232"/>
      <c r="I41" s="232">
        <f>SUM(C41*4)</f>
        <v>1379.08</v>
      </c>
      <c r="J41" s="232"/>
      <c r="K41" s="232">
        <f>SUM(C41*5)</f>
        <v>1723.85</v>
      </c>
      <c r="L41" s="232"/>
      <c r="M41" s="232">
        <f>SUM(C41*6)</f>
        <v>2068.62</v>
      </c>
      <c r="N41" s="232"/>
      <c r="O41" s="232">
        <f>SUM(C41*7)</f>
        <v>2413.39</v>
      </c>
      <c r="P41" s="232"/>
      <c r="Q41" s="232">
        <f>SUM(C41*8)</f>
        <v>2758.16</v>
      </c>
      <c r="R41" s="232"/>
      <c r="S41" s="232">
        <f>SUM(C41*9)</f>
        <v>3102.93</v>
      </c>
      <c r="T41" s="232"/>
      <c r="U41" s="232">
        <f>SUM(C41*10)</f>
        <v>3447.7</v>
      </c>
      <c r="V41" s="232"/>
      <c r="W41" s="232">
        <f>SUM(C41*11)</f>
        <v>3792.47</v>
      </c>
      <c r="X41" s="232"/>
      <c r="Y41" s="232">
        <f>SUM(C41*12)-0</f>
        <v>4137.24</v>
      </c>
      <c r="Z41" s="88"/>
      <c r="AA41" s="232">
        <f>SUM(C41*13)</f>
        <v>4482.01</v>
      </c>
      <c r="AB41" s="232"/>
      <c r="AC41" s="232">
        <f>SUM(C41*14)</f>
        <v>4826.78</v>
      </c>
      <c r="AD41" s="232"/>
      <c r="AE41" s="232">
        <f>SUM(C41*15)</f>
        <v>5171.5499999999993</v>
      </c>
      <c r="AF41" s="5"/>
    </row>
    <row r="42" spans="1:32">
      <c r="A42" s="88" t="s">
        <v>4</v>
      </c>
      <c r="B42" s="88"/>
      <c r="C42" s="231">
        <v>40.03</v>
      </c>
      <c r="D42" s="231"/>
      <c r="E42" s="232">
        <f>SUM(C42*2)</f>
        <v>80.06</v>
      </c>
      <c r="F42" s="232"/>
      <c r="G42" s="232">
        <f>SUM(C42*3)</f>
        <v>120.09</v>
      </c>
      <c r="H42" s="232"/>
      <c r="I42" s="232">
        <f>SUM(C42*4)</f>
        <v>160.12</v>
      </c>
      <c r="J42" s="232"/>
      <c r="K42" s="232">
        <f>SUM(C42*5)</f>
        <v>200.15</v>
      </c>
      <c r="L42" s="232"/>
      <c r="M42" s="232">
        <f>SUM(C42*6)</f>
        <v>240.18</v>
      </c>
      <c r="N42" s="232"/>
      <c r="O42" s="232">
        <f>SUM(C42*7)</f>
        <v>280.21000000000004</v>
      </c>
      <c r="P42" s="232"/>
      <c r="Q42" s="232">
        <f>SUM(C42*8)</f>
        <v>320.24</v>
      </c>
      <c r="R42" s="232"/>
      <c r="S42" s="232">
        <f>SUM(C42*9)</f>
        <v>360.27</v>
      </c>
      <c r="T42" s="232"/>
      <c r="U42" s="232">
        <f>SUM(C42*10)</f>
        <v>400.3</v>
      </c>
      <c r="V42" s="232"/>
      <c r="W42" s="232">
        <f>SUM(C42*11)</f>
        <v>440.33000000000004</v>
      </c>
      <c r="X42" s="232"/>
      <c r="Y42" s="232">
        <f>SUM(C42*12)</f>
        <v>480.36</v>
      </c>
      <c r="Z42" s="88"/>
      <c r="AA42" s="232">
        <v>480.36</v>
      </c>
      <c r="AB42" s="88"/>
      <c r="AC42" s="232">
        <v>480.36</v>
      </c>
      <c r="AD42" s="232"/>
      <c r="AE42" s="232">
        <v>480.36</v>
      </c>
      <c r="AF42" s="5"/>
    </row>
    <row r="43" spans="1:32">
      <c r="A43" s="88" t="s">
        <v>5</v>
      </c>
      <c r="B43" s="88"/>
      <c r="C43" s="231">
        <v>23.11</v>
      </c>
      <c r="D43" s="231"/>
      <c r="E43" s="232">
        <f>SUM(C43*2)</f>
        <v>46.22</v>
      </c>
      <c r="F43" s="232"/>
      <c r="G43" s="232">
        <f>SUM(C43*3)</f>
        <v>69.33</v>
      </c>
      <c r="H43" s="232"/>
      <c r="I43" s="232">
        <f>SUM(C43*4)</f>
        <v>92.44</v>
      </c>
      <c r="J43" s="232"/>
      <c r="K43" s="232">
        <f>SUM(C43*5)</f>
        <v>115.55</v>
      </c>
      <c r="L43" s="232"/>
      <c r="M43" s="232">
        <f>SUM(C43*6)</f>
        <v>138.66</v>
      </c>
      <c r="N43" s="232"/>
      <c r="O43" s="232">
        <f>SUM(C43*7)</f>
        <v>161.76999999999998</v>
      </c>
      <c r="P43" s="232"/>
      <c r="Q43" s="232">
        <f>SUM(C43*8)</f>
        <v>184.88</v>
      </c>
      <c r="R43" s="232"/>
      <c r="S43" s="232">
        <f>SUM(C43*9)</f>
        <v>207.99</v>
      </c>
      <c r="T43" s="232"/>
      <c r="U43" s="232">
        <f>SUM(C43*10)</f>
        <v>231.1</v>
      </c>
      <c r="V43" s="232"/>
      <c r="W43" s="232">
        <f>SUM(C43*11)</f>
        <v>254.20999999999998</v>
      </c>
      <c r="X43" s="232"/>
      <c r="Y43" s="232">
        <f>SUM(C43*12)</f>
        <v>277.32</v>
      </c>
      <c r="Z43" s="88"/>
      <c r="AA43" s="232">
        <f>Y43</f>
        <v>277.32</v>
      </c>
      <c r="AB43" s="88"/>
      <c r="AC43" s="232">
        <f>AA43</f>
        <v>277.32</v>
      </c>
      <c r="AD43" s="232"/>
      <c r="AE43" s="232">
        <f>AC43</f>
        <v>277.32</v>
      </c>
      <c r="AF43" s="5"/>
    </row>
    <row r="44" spans="1:32">
      <c r="A44" s="88" t="s">
        <v>6</v>
      </c>
      <c r="B44" s="88"/>
      <c r="C44" s="231">
        <v>5.5</v>
      </c>
      <c r="D44" s="231"/>
      <c r="E44" s="232">
        <f>SUM(C44*2)</f>
        <v>11</v>
      </c>
      <c r="F44" s="232"/>
      <c r="G44" s="232">
        <f>SUM(C44*3)</f>
        <v>16.5</v>
      </c>
      <c r="H44" s="232"/>
      <c r="I44" s="232">
        <f>SUM(C44*4)</f>
        <v>22</v>
      </c>
      <c r="J44" s="232"/>
      <c r="K44" s="232">
        <f>SUM(C44*5)</f>
        <v>27.5</v>
      </c>
      <c r="L44" s="232"/>
      <c r="M44" s="232">
        <f>SUM(C44*6)</f>
        <v>33</v>
      </c>
      <c r="N44" s="232"/>
      <c r="O44" s="232">
        <f>SUM(C44*7)</f>
        <v>38.5</v>
      </c>
      <c r="P44" s="232"/>
      <c r="Q44" s="232">
        <f>SUM(C44*8)</f>
        <v>44</v>
      </c>
      <c r="R44" s="232"/>
      <c r="S44" s="232">
        <f>SUM(C44*9)</f>
        <v>49.5</v>
      </c>
      <c r="T44" s="232"/>
      <c r="U44" s="232">
        <f>SUM(C44*10)</f>
        <v>55</v>
      </c>
      <c r="V44" s="232"/>
      <c r="W44" s="232">
        <f>SUM(C44*11)</f>
        <v>60.5</v>
      </c>
      <c r="X44" s="232"/>
      <c r="Y44" s="232">
        <f>SUM(C44*12)</f>
        <v>66</v>
      </c>
      <c r="Z44" s="88"/>
      <c r="AA44" s="232">
        <v>66</v>
      </c>
      <c r="AB44" s="88"/>
      <c r="AC44" s="232">
        <v>66</v>
      </c>
      <c r="AD44" s="232"/>
      <c r="AE44" s="232">
        <v>66</v>
      </c>
      <c r="AF44" s="5"/>
    </row>
    <row r="45" spans="1:32">
      <c r="A45" s="88" t="s">
        <v>7</v>
      </c>
      <c r="B45" s="88"/>
      <c r="C45" s="233">
        <v>0.04</v>
      </c>
      <c r="D45" s="231"/>
      <c r="E45" s="234">
        <f>SUM(C45*2)</f>
        <v>0.08</v>
      </c>
      <c r="F45" s="232"/>
      <c r="G45" s="234">
        <f>SUM(C45*3)</f>
        <v>0.12</v>
      </c>
      <c r="H45" s="232"/>
      <c r="I45" s="234">
        <f>SUM(C45*4)</f>
        <v>0.16</v>
      </c>
      <c r="J45" s="232"/>
      <c r="K45" s="234">
        <f>SUM(C45*5)</f>
        <v>0.2</v>
      </c>
      <c r="L45" s="232"/>
      <c r="M45" s="234">
        <f>SUM(C45*6)</f>
        <v>0.24</v>
      </c>
      <c r="N45" s="232"/>
      <c r="O45" s="234">
        <f>SUM(C45*7)</f>
        <v>0.28000000000000003</v>
      </c>
      <c r="P45" s="232"/>
      <c r="Q45" s="234">
        <f>SUM(C45*8)</f>
        <v>0.32</v>
      </c>
      <c r="R45" s="232"/>
      <c r="S45" s="234">
        <f>SUM(C45*9)</f>
        <v>0.36</v>
      </c>
      <c r="T45" s="232"/>
      <c r="U45" s="234">
        <f>SUM(C45*10)</f>
        <v>0.4</v>
      </c>
      <c r="V45" s="232"/>
      <c r="W45" s="234">
        <f>SUM(C45*11)</f>
        <v>0.44</v>
      </c>
      <c r="X45" s="232"/>
      <c r="Y45" s="234">
        <f>SUM(C45*12)</f>
        <v>0.48</v>
      </c>
      <c r="Z45" s="88"/>
      <c r="AA45" s="234">
        <v>0.48</v>
      </c>
      <c r="AB45" s="88"/>
      <c r="AC45" s="234">
        <v>0.48</v>
      </c>
      <c r="AD45" s="232"/>
      <c r="AE45" s="234">
        <v>0.48</v>
      </c>
      <c r="AF45" s="5"/>
    </row>
    <row r="46" spans="1:32">
      <c r="A46" s="88"/>
      <c r="B46" s="88"/>
      <c r="C46" s="232">
        <f>SUM(C41:C45)</f>
        <v>413.45</v>
      </c>
      <c r="D46" s="232"/>
      <c r="E46" s="232">
        <f>SUM(E41:E45)</f>
        <v>826.9</v>
      </c>
      <c r="F46" s="232"/>
      <c r="G46" s="232">
        <f>SUM(G41:G45)</f>
        <v>1240.3499999999997</v>
      </c>
      <c r="H46" s="232"/>
      <c r="I46" s="232">
        <f>SUM(I41:I45)</f>
        <v>1653.8</v>
      </c>
      <c r="J46" s="232"/>
      <c r="K46" s="232">
        <f>SUM(K41:K45)</f>
        <v>2067.25</v>
      </c>
      <c r="L46" s="232"/>
      <c r="M46" s="232">
        <f>SUM(M41:M45)</f>
        <v>2480.6999999999994</v>
      </c>
      <c r="N46" s="232"/>
      <c r="O46" s="232">
        <f>SUM(O41:O45)</f>
        <v>2894.15</v>
      </c>
      <c r="P46" s="232"/>
      <c r="Q46" s="232">
        <f>SUM(Q41:Q45)</f>
        <v>3307.6</v>
      </c>
      <c r="R46" s="232"/>
      <c r="S46" s="232">
        <f>SUM(S41:S45)</f>
        <v>3721.0499999999997</v>
      </c>
      <c r="T46" s="232"/>
      <c r="U46" s="232">
        <f>SUM(U41:U45)</f>
        <v>4134.5</v>
      </c>
      <c r="V46" s="232"/>
      <c r="W46" s="232">
        <f>SUM(W41:W45)</f>
        <v>4547.95</v>
      </c>
      <c r="X46" s="232"/>
      <c r="Y46" s="232">
        <f>SUM(Y41:Y45)</f>
        <v>4961.3999999999987</v>
      </c>
      <c r="Z46" s="88"/>
      <c r="AA46" s="232">
        <f>SUM(AA41:AA45)</f>
        <v>5306.1699999999992</v>
      </c>
      <c r="AB46" s="88"/>
      <c r="AC46" s="232">
        <f>SUM(AC41:AC45)</f>
        <v>5650.9399999999987</v>
      </c>
      <c r="AD46" s="232"/>
      <c r="AE46" s="232">
        <f>SUM(AE41:AE45)</f>
        <v>5995.7099999999982</v>
      </c>
      <c r="AF46" s="5"/>
    </row>
    <row r="47" spans="1:32">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70"/>
      <c r="AB47" s="54"/>
      <c r="AC47" s="70"/>
      <c r="AD47" s="70"/>
      <c r="AE47" s="70"/>
      <c r="AF47" s="5"/>
    </row>
    <row r="48" spans="1:32" ht="30" customHeight="1">
      <c r="A48" s="309" t="s">
        <v>225</v>
      </c>
      <c r="B48" s="310"/>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5"/>
    </row>
    <row r="49" spans="1:32">
      <c r="A49" s="230" t="s">
        <v>3</v>
      </c>
      <c r="B49" s="88"/>
      <c r="C49" s="231">
        <v>408.77</v>
      </c>
      <c r="D49" s="231"/>
      <c r="E49" s="232">
        <f>SUM(C49*2)</f>
        <v>817.54</v>
      </c>
      <c r="F49" s="232"/>
      <c r="G49" s="232">
        <f>SUM(C49*3)</f>
        <v>1226.31</v>
      </c>
      <c r="H49" s="232"/>
      <c r="I49" s="232">
        <f>SUM(C49*4)</f>
        <v>1635.08</v>
      </c>
      <c r="J49" s="232"/>
      <c r="K49" s="232">
        <f>SUM(C49*5)</f>
        <v>2043.85</v>
      </c>
      <c r="L49" s="232"/>
      <c r="M49" s="232">
        <f>SUM(C49*6)</f>
        <v>2452.62</v>
      </c>
      <c r="N49" s="232"/>
      <c r="O49" s="232">
        <f>SUM(C49*7)</f>
        <v>2861.39</v>
      </c>
      <c r="P49" s="232"/>
      <c r="Q49" s="232">
        <f>SUM(C49*8)</f>
        <v>3270.16</v>
      </c>
      <c r="R49" s="232"/>
      <c r="S49" s="232">
        <f>SUM(C49*9)</f>
        <v>3678.93</v>
      </c>
      <c r="T49" s="232"/>
      <c r="U49" s="232">
        <f>SUM(C49*10)</f>
        <v>4087.7</v>
      </c>
      <c r="V49" s="232"/>
      <c r="W49" s="232">
        <f>SUM(C49*11)</f>
        <v>4496.4699999999993</v>
      </c>
      <c r="X49" s="232"/>
      <c r="Y49" s="232">
        <f>SUM(C49*12)-0</f>
        <v>4905.24</v>
      </c>
      <c r="Z49" s="88"/>
      <c r="AA49" s="232">
        <f>SUM(C49*13)</f>
        <v>5314.01</v>
      </c>
      <c r="AB49" s="232"/>
      <c r="AC49" s="232">
        <f>SUM(C49*14)</f>
        <v>5722.78</v>
      </c>
      <c r="AD49" s="232"/>
      <c r="AE49" s="232">
        <f>SUM(C49*15)</f>
        <v>6131.5499999999993</v>
      </c>
      <c r="AF49" s="5"/>
    </row>
    <row r="50" spans="1:32">
      <c r="A50" s="88" t="s">
        <v>4</v>
      </c>
      <c r="B50" s="88"/>
      <c r="C50" s="231">
        <v>40.03</v>
      </c>
      <c r="D50" s="231"/>
      <c r="E50" s="232">
        <f>SUM(C50*2)</f>
        <v>80.06</v>
      </c>
      <c r="F50" s="232"/>
      <c r="G50" s="232">
        <f>SUM(C50*3)</f>
        <v>120.09</v>
      </c>
      <c r="H50" s="232"/>
      <c r="I50" s="232">
        <f>SUM(C50*4)</f>
        <v>160.12</v>
      </c>
      <c r="J50" s="232"/>
      <c r="K50" s="232">
        <f>SUM(C50*5)</f>
        <v>200.15</v>
      </c>
      <c r="L50" s="232"/>
      <c r="M50" s="232">
        <f>SUM(C50*6)</f>
        <v>240.18</v>
      </c>
      <c r="N50" s="232"/>
      <c r="O50" s="232">
        <f>SUM(C50*7)</f>
        <v>280.21000000000004</v>
      </c>
      <c r="P50" s="232"/>
      <c r="Q50" s="232">
        <f>SUM(C50*8)</f>
        <v>320.24</v>
      </c>
      <c r="R50" s="232"/>
      <c r="S50" s="232">
        <f>SUM(C50*9)</f>
        <v>360.27</v>
      </c>
      <c r="T50" s="232"/>
      <c r="U50" s="232">
        <f>SUM(C50*10)</f>
        <v>400.3</v>
      </c>
      <c r="V50" s="232"/>
      <c r="W50" s="232">
        <f>SUM(C50*11)</f>
        <v>440.33000000000004</v>
      </c>
      <c r="X50" s="232"/>
      <c r="Y50" s="232">
        <f>SUM(C50*12)</f>
        <v>480.36</v>
      </c>
      <c r="Z50" s="88"/>
      <c r="AA50" s="232">
        <v>480.36</v>
      </c>
      <c r="AB50" s="88"/>
      <c r="AC50" s="232">
        <v>480.36</v>
      </c>
      <c r="AD50" s="232"/>
      <c r="AE50" s="232">
        <v>480.36</v>
      </c>
      <c r="AF50" s="5"/>
    </row>
    <row r="51" spans="1:32">
      <c r="A51" s="88" t="s">
        <v>5</v>
      </c>
      <c r="B51" s="88"/>
      <c r="C51" s="231">
        <v>23.11</v>
      </c>
      <c r="D51" s="231"/>
      <c r="E51" s="232">
        <f>SUM(C51*2)</f>
        <v>46.22</v>
      </c>
      <c r="F51" s="232"/>
      <c r="G51" s="232">
        <f>SUM(C51*3)</f>
        <v>69.33</v>
      </c>
      <c r="H51" s="232"/>
      <c r="I51" s="232">
        <f>SUM(C51*4)</f>
        <v>92.44</v>
      </c>
      <c r="J51" s="232"/>
      <c r="K51" s="232">
        <f>SUM(C51*5)</f>
        <v>115.55</v>
      </c>
      <c r="L51" s="232"/>
      <c r="M51" s="232">
        <f>SUM(C51*6)</f>
        <v>138.66</v>
      </c>
      <c r="N51" s="232"/>
      <c r="O51" s="232">
        <f>SUM(C51*7)</f>
        <v>161.76999999999998</v>
      </c>
      <c r="P51" s="232"/>
      <c r="Q51" s="232">
        <f>SUM(C51*8)</f>
        <v>184.88</v>
      </c>
      <c r="R51" s="232"/>
      <c r="S51" s="232">
        <f>SUM(C51*9)</f>
        <v>207.99</v>
      </c>
      <c r="T51" s="232"/>
      <c r="U51" s="232">
        <f>SUM(C51*10)</f>
        <v>231.1</v>
      </c>
      <c r="V51" s="232"/>
      <c r="W51" s="232">
        <f>SUM(C51*11)</f>
        <v>254.20999999999998</v>
      </c>
      <c r="X51" s="232"/>
      <c r="Y51" s="232">
        <f>SUM(C51*12)</f>
        <v>277.32</v>
      </c>
      <c r="Z51" s="88"/>
      <c r="AA51" s="232">
        <f>Y51</f>
        <v>277.32</v>
      </c>
      <c r="AB51" s="88"/>
      <c r="AC51" s="232">
        <f>AA51</f>
        <v>277.32</v>
      </c>
      <c r="AD51" s="232"/>
      <c r="AE51" s="232">
        <f>AA51</f>
        <v>277.32</v>
      </c>
      <c r="AF51" s="5"/>
    </row>
    <row r="52" spans="1:32">
      <c r="A52" s="88" t="s">
        <v>6</v>
      </c>
      <c r="B52" s="88"/>
      <c r="C52" s="231">
        <v>5.5</v>
      </c>
      <c r="D52" s="231"/>
      <c r="E52" s="232">
        <f>SUM(C52*2)</f>
        <v>11</v>
      </c>
      <c r="F52" s="232"/>
      <c r="G52" s="232">
        <f>SUM(C52*3)</f>
        <v>16.5</v>
      </c>
      <c r="H52" s="232"/>
      <c r="I52" s="232">
        <f>SUM(C52*4)</f>
        <v>22</v>
      </c>
      <c r="J52" s="232"/>
      <c r="K52" s="232">
        <f>SUM(C52*5)</f>
        <v>27.5</v>
      </c>
      <c r="L52" s="232"/>
      <c r="M52" s="232">
        <f>SUM(C52*6)</f>
        <v>33</v>
      </c>
      <c r="N52" s="232"/>
      <c r="O52" s="232">
        <f>SUM(C52*7)</f>
        <v>38.5</v>
      </c>
      <c r="P52" s="232"/>
      <c r="Q52" s="232">
        <f>SUM(C52*8)</f>
        <v>44</v>
      </c>
      <c r="R52" s="232"/>
      <c r="S52" s="232">
        <f>SUM(C52*9)</f>
        <v>49.5</v>
      </c>
      <c r="T52" s="232"/>
      <c r="U52" s="232">
        <f>SUM(C52*10)</f>
        <v>55</v>
      </c>
      <c r="V52" s="232"/>
      <c r="W52" s="232">
        <f>SUM(C52*11)</f>
        <v>60.5</v>
      </c>
      <c r="X52" s="232"/>
      <c r="Y52" s="232">
        <f>SUM(C52*12)</f>
        <v>66</v>
      </c>
      <c r="Z52" s="88"/>
      <c r="AA52" s="232">
        <v>66</v>
      </c>
      <c r="AB52" s="88"/>
      <c r="AC52" s="232">
        <v>66</v>
      </c>
      <c r="AD52" s="232"/>
      <c r="AE52" s="232">
        <v>66</v>
      </c>
      <c r="AF52" s="5"/>
    </row>
    <row r="53" spans="1:32">
      <c r="A53" s="88" t="s">
        <v>7</v>
      </c>
      <c r="B53" s="88"/>
      <c r="C53" s="233">
        <v>0.04</v>
      </c>
      <c r="D53" s="231"/>
      <c r="E53" s="234">
        <f>SUM(C53*2)</f>
        <v>0.08</v>
      </c>
      <c r="F53" s="232"/>
      <c r="G53" s="234">
        <f>SUM(C53*3)</f>
        <v>0.12</v>
      </c>
      <c r="H53" s="232"/>
      <c r="I53" s="234">
        <f>SUM(C53*4)</f>
        <v>0.16</v>
      </c>
      <c r="J53" s="232"/>
      <c r="K53" s="234">
        <f>SUM(C53*5)</f>
        <v>0.2</v>
      </c>
      <c r="L53" s="232"/>
      <c r="M53" s="234">
        <f>SUM(C53*6)</f>
        <v>0.24</v>
      </c>
      <c r="N53" s="232"/>
      <c r="O53" s="234">
        <f>SUM(C53*7)</f>
        <v>0.28000000000000003</v>
      </c>
      <c r="P53" s="232"/>
      <c r="Q53" s="234">
        <f>SUM(C53*8)</f>
        <v>0.32</v>
      </c>
      <c r="R53" s="232"/>
      <c r="S53" s="234">
        <f>SUM(C53*9)</f>
        <v>0.36</v>
      </c>
      <c r="T53" s="232"/>
      <c r="U53" s="234">
        <f>SUM(C53*10)</f>
        <v>0.4</v>
      </c>
      <c r="V53" s="232"/>
      <c r="W53" s="234">
        <f>SUM(C53*11)</f>
        <v>0.44</v>
      </c>
      <c r="X53" s="232"/>
      <c r="Y53" s="234">
        <f>SUM(C53*12)</f>
        <v>0.48</v>
      </c>
      <c r="Z53" s="88"/>
      <c r="AA53" s="234">
        <v>0.48</v>
      </c>
      <c r="AB53" s="88"/>
      <c r="AC53" s="234">
        <v>0.48</v>
      </c>
      <c r="AD53" s="234"/>
      <c r="AE53" s="234">
        <v>0.48</v>
      </c>
      <c r="AF53" s="5"/>
    </row>
    <row r="54" spans="1:32">
      <c r="A54" s="88"/>
      <c r="B54" s="88"/>
      <c r="C54" s="232">
        <f>SUM(C49:C53)</f>
        <v>477.45</v>
      </c>
      <c r="D54" s="232"/>
      <c r="E54" s="232">
        <f>SUM(E49:E53)</f>
        <v>954.9</v>
      </c>
      <c r="F54" s="232"/>
      <c r="G54" s="232">
        <f>SUM(G49:G53)</f>
        <v>1432.3499999999997</v>
      </c>
      <c r="H54" s="232"/>
      <c r="I54" s="232">
        <f>SUM(I49:I53)</f>
        <v>1909.8</v>
      </c>
      <c r="J54" s="232"/>
      <c r="K54" s="232">
        <f>SUM(K49:K53)</f>
        <v>2387.25</v>
      </c>
      <c r="L54" s="232"/>
      <c r="M54" s="232">
        <f>SUM(M49:M53)</f>
        <v>2864.6999999999994</v>
      </c>
      <c r="N54" s="232"/>
      <c r="O54" s="232">
        <f>SUM(O49:O53)</f>
        <v>3342.15</v>
      </c>
      <c r="P54" s="232"/>
      <c r="Q54" s="232">
        <f>SUM(Q49:Q53)</f>
        <v>3819.6</v>
      </c>
      <c r="R54" s="232"/>
      <c r="S54" s="232">
        <f>SUM(S49:S53)</f>
        <v>4297.0499999999993</v>
      </c>
      <c r="T54" s="232"/>
      <c r="U54" s="232">
        <f>SUM(U49:U53)</f>
        <v>4774.5</v>
      </c>
      <c r="V54" s="232"/>
      <c r="W54" s="232">
        <f>SUM(W49:W53)</f>
        <v>5251.9499999999989</v>
      </c>
      <c r="X54" s="232"/>
      <c r="Y54" s="232">
        <f>SUM(Y49:Y53)</f>
        <v>5729.3999999999987</v>
      </c>
      <c r="Z54" s="88"/>
      <c r="AA54" s="232">
        <f>SUM(AA49:AA53)</f>
        <v>6138.1699999999992</v>
      </c>
      <c r="AB54" s="88"/>
      <c r="AC54" s="232">
        <f>SUM(AC49:AC53)</f>
        <v>6546.9399999999987</v>
      </c>
      <c r="AD54" s="232"/>
      <c r="AE54" s="232">
        <f>SUM(AE49:AE53)</f>
        <v>6955.7099999999982</v>
      </c>
      <c r="AF54" s="5"/>
    </row>
    <row r="55" spans="1:32">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70"/>
      <c r="AB55" s="54"/>
      <c r="AC55" s="70"/>
      <c r="AD55" s="70"/>
      <c r="AE55" s="70"/>
      <c r="AF55" s="5"/>
    </row>
    <row r="56" spans="1:32" ht="30" customHeight="1">
      <c r="A56" s="309" t="s">
        <v>226</v>
      </c>
      <c r="B56" s="310"/>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5"/>
    </row>
    <row r="57" spans="1:32">
      <c r="A57" s="230" t="s">
        <v>3</v>
      </c>
      <c r="B57" s="88"/>
      <c r="C57" s="231">
        <v>440.77</v>
      </c>
      <c r="D57" s="231"/>
      <c r="E57" s="232">
        <f>SUM(C57*2)</f>
        <v>881.54</v>
      </c>
      <c r="F57" s="232"/>
      <c r="G57" s="232">
        <f>SUM(C57*3)</f>
        <v>1322.31</v>
      </c>
      <c r="H57" s="232"/>
      <c r="I57" s="232">
        <f>SUM(C57*4)</f>
        <v>1763.08</v>
      </c>
      <c r="J57" s="232"/>
      <c r="K57" s="232">
        <f>SUM(C57*5)</f>
        <v>2203.85</v>
      </c>
      <c r="L57" s="232"/>
      <c r="M57" s="232">
        <f>SUM(C57*6)</f>
        <v>2644.62</v>
      </c>
      <c r="N57" s="232"/>
      <c r="O57" s="232">
        <f>SUM(C57*7)</f>
        <v>3085.39</v>
      </c>
      <c r="P57" s="232"/>
      <c r="Q57" s="232">
        <f>SUM(C57*8)</f>
        <v>3526.16</v>
      </c>
      <c r="R57" s="232"/>
      <c r="S57" s="232">
        <f>SUM(C57*9)</f>
        <v>3966.93</v>
      </c>
      <c r="T57" s="232"/>
      <c r="U57" s="232">
        <f>SUM(C57*10)</f>
        <v>4407.7</v>
      </c>
      <c r="V57" s="232"/>
      <c r="W57" s="232">
        <f>SUM(C57*11)</f>
        <v>4848.4699999999993</v>
      </c>
      <c r="X57" s="232"/>
      <c r="Y57" s="232">
        <f>SUM(C57*12)-0</f>
        <v>5289.24</v>
      </c>
      <c r="Z57" s="88"/>
      <c r="AA57" s="232">
        <f>SUM(C57*13)</f>
        <v>5730.01</v>
      </c>
      <c r="AB57" s="232"/>
      <c r="AC57" s="232">
        <f>SUM(C57*14)</f>
        <v>6170.78</v>
      </c>
      <c r="AD57" s="232"/>
      <c r="AE57" s="232">
        <f>SUM(C57*15)</f>
        <v>6611.5499999999993</v>
      </c>
      <c r="AF57" s="5"/>
    </row>
    <row r="58" spans="1:32">
      <c r="A58" s="88" t="s">
        <v>4</v>
      </c>
      <c r="B58" s="88"/>
      <c r="C58" s="231">
        <v>40.03</v>
      </c>
      <c r="D58" s="231"/>
      <c r="E58" s="232">
        <f>SUM(C58*2)</f>
        <v>80.06</v>
      </c>
      <c r="F58" s="232"/>
      <c r="G58" s="232">
        <f>SUM(C58*3)</f>
        <v>120.09</v>
      </c>
      <c r="H58" s="232"/>
      <c r="I58" s="232">
        <f>SUM(C58*4)</f>
        <v>160.12</v>
      </c>
      <c r="J58" s="232"/>
      <c r="K58" s="232">
        <f>SUM(C58*5)</f>
        <v>200.15</v>
      </c>
      <c r="L58" s="232"/>
      <c r="M58" s="232">
        <f>SUM(C58*6)</f>
        <v>240.18</v>
      </c>
      <c r="N58" s="232"/>
      <c r="O58" s="232">
        <f>SUM(C58*7)</f>
        <v>280.21000000000004</v>
      </c>
      <c r="P58" s="232"/>
      <c r="Q58" s="232">
        <f>SUM(C58*8)</f>
        <v>320.24</v>
      </c>
      <c r="R58" s="232"/>
      <c r="S58" s="232">
        <f>SUM(C58*9)</f>
        <v>360.27</v>
      </c>
      <c r="T58" s="232"/>
      <c r="U58" s="232">
        <f>SUM(C58*10)</f>
        <v>400.3</v>
      </c>
      <c r="V58" s="232"/>
      <c r="W58" s="232">
        <f>SUM(C58*11)</f>
        <v>440.33000000000004</v>
      </c>
      <c r="X58" s="232"/>
      <c r="Y58" s="232">
        <f>SUM(C58*12)</f>
        <v>480.36</v>
      </c>
      <c r="Z58" s="88"/>
      <c r="AA58" s="232">
        <v>480.36</v>
      </c>
      <c r="AB58" s="88"/>
      <c r="AC58" s="232">
        <v>480.36</v>
      </c>
      <c r="AD58" s="232"/>
      <c r="AE58" s="232">
        <v>480.36</v>
      </c>
      <c r="AF58" s="5"/>
    </row>
    <row r="59" spans="1:32">
      <c r="A59" s="88" t="s">
        <v>5</v>
      </c>
      <c r="B59" s="88"/>
      <c r="C59" s="231">
        <v>23.11</v>
      </c>
      <c r="D59" s="231"/>
      <c r="E59" s="232">
        <f>SUM(C59*2)</f>
        <v>46.22</v>
      </c>
      <c r="F59" s="232"/>
      <c r="G59" s="232">
        <f>SUM(C59*3)</f>
        <v>69.33</v>
      </c>
      <c r="H59" s="232"/>
      <c r="I59" s="232">
        <f>SUM(C59*4)</f>
        <v>92.44</v>
      </c>
      <c r="J59" s="232"/>
      <c r="K59" s="232">
        <f>SUM(C59*5)</f>
        <v>115.55</v>
      </c>
      <c r="L59" s="232"/>
      <c r="M59" s="232">
        <f>SUM(C59*6)</f>
        <v>138.66</v>
      </c>
      <c r="N59" s="232"/>
      <c r="O59" s="232">
        <f>SUM(C59*7)</f>
        <v>161.76999999999998</v>
      </c>
      <c r="P59" s="232"/>
      <c r="Q59" s="232">
        <f>SUM(C59*8)</f>
        <v>184.88</v>
      </c>
      <c r="R59" s="232"/>
      <c r="S59" s="232">
        <f>SUM(C59*9)</f>
        <v>207.99</v>
      </c>
      <c r="T59" s="232"/>
      <c r="U59" s="232">
        <f>SUM(C59*10)</f>
        <v>231.1</v>
      </c>
      <c r="V59" s="232"/>
      <c r="W59" s="232">
        <f>SUM(C59*11)</f>
        <v>254.20999999999998</v>
      </c>
      <c r="X59" s="232"/>
      <c r="Y59" s="232">
        <f>SUM(C59*12)</f>
        <v>277.32</v>
      </c>
      <c r="Z59" s="88"/>
      <c r="AA59" s="232">
        <f>Y59</f>
        <v>277.32</v>
      </c>
      <c r="AB59" s="88"/>
      <c r="AC59" s="232">
        <f>AA59</f>
        <v>277.32</v>
      </c>
      <c r="AD59" s="232"/>
      <c r="AE59" s="232">
        <f>AA59</f>
        <v>277.32</v>
      </c>
      <c r="AF59" s="5"/>
    </row>
    <row r="60" spans="1:32">
      <c r="A60" s="88" t="s">
        <v>6</v>
      </c>
      <c r="B60" s="88"/>
      <c r="C60" s="231">
        <v>5.5</v>
      </c>
      <c r="D60" s="231"/>
      <c r="E60" s="232">
        <f>SUM(C60*2)</f>
        <v>11</v>
      </c>
      <c r="F60" s="232"/>
      <c r="G60" s="232">
        <f>SUM(C60*3)</f>
        <v>16.5</v>
      </c>
      <c r="H60" s="232"/>
      <c r="I60" s="232">
        <f>SUM(C60*4)</f>
        <v>22</v>
      </c>
      <c r="J60" s="232"/>
      <c r="K60" s="232">
        <f>SUM(C60*5)</f>
        <v>27.5</v>
      </c>
      <c r="L60" s="232"/>
      <c r="M60" s="232">
        <f>SUM(C60*6)</f>
        <v>33</v>
      </c>
      <c r="N60" s="232"/>
      <c r="O60" s="232">
        <f>SUM(C60*7)</f>
        <v>38.5</v>
      </c>
      <c r="P60" s="232"/>
      <c r="Q60" s="232">
        <f>SUM(C60*8)</f>
        <v>44</v>
      </c>
      <c r="R60" s="232"/>
      <c r="S60" s="232">
        <f>SUM(C60*9)</f>
        <v>49.5</v>
      </c>
      <c r="T60" s="232"/>
      <c r="U60" s="232">
        <f>SUM(C60*10)</f>
        <v>55</v>
      </c>
      <c r="V60" s="232"/>
      <c r="W60" s="232">
        <f>SUM(C60*11)</f>
        <v>60.5</v>
      </c>
      <c r="X60" s="232"/>
      <c r="Y60" s="232">
        <f>SUM(C60*12)</f>
        <v>66</v>
      </c>
      <c r="Z60" s="88"/>
      <c r="AA60" s="232">
        <v>66</v>
      </c>
      <c r="AB60" s="88"/>
      <c r="AC60" s="232">
        <v>66</v>
      </c>
      <c r="AD60" s="232"/>
      <c r="AE60" s="232">
        <v>66</v>
      </c>
      <c r="AF60" s="5"/>
    </row>
    <row r="61" spans="1:32" hidden="1">
      <c r="A61" s="88" t="s">
        <v>7</v>
      </c>
      <c r="B61" s="88"/>
      <c r="C61" s="233">
        <v>0.04</v>
      </c>
      <c r="D61" s="231"/>
      <c r="E61" s="234">
        <f>SUM(C61*2)</f>
        <v>0.08</v>
      </c>
      <c r="F61" s="232"/>
      <c r="G61" s="234">
        <f>SUM(C61*3)</f>
        <v>0.12</v>
      </c>
      <c r="H61" s="232"/>
      <c r="I61" s="234">
        <f>SUM(C61*4)</f>
        <v>0.16</v>
      </c>
      <c r="J61" s="232"/>
      <c r="K61" s="234">
        <f>SUM(C61*5)</f>
        <v>0.2</v>
      </c>
      <c r="L61" s="232"/>
      <c r="M61" s="234">
        <f>SUM(C61*6)</f>
        <v>0.24</v>
      </c>
      <c r="N61" s="232"/>
      <c r="O61" s="234">
        <f>SUM(C61*7)</f>
        <v>0.28000000000000003</v>
      </c>
      <c r="P61" s="232"/>
      <c r="Q61" s="234">
        <f>SUM(C61*8)</f>
        <v>0.32</v>
      </c>
      <c r="R61" s="232"/>
      <c r="S61" s="234">
        <f>SUM(C61*9)</f>
        <v>0.36</v>
      </c>
      <c r="T61" s="232"/>
      <c r="U61" s="234">
        <f>SUM(C61*10)</f>
        <v>0.4</v>
      </c>
      <c r="V61" s="232"/>
      <c r="W61" s="234">
        <f>SUM(C61*11)</f>
        <v>0.44</v>
      </c>
      <c r="X61" s="232"/>
      <c r="Y61" s="234">
        <f>SUM(C61*12)</f>
        <v>0.48</v>
      </c>
      <c r="Z61" s="88"/>
      <c r="AA61" s="234">
        <v>0.48</v>
      </c>
      <c r="AB61" s="88"/>
      <c r="AC61" s="234">
        <v>0.48</v>
      </c>
      <c r="AD61" s="234"/>
      <c r="AE61" s="234">
        <v>0.48</v>
      </c>
      <c r="AF61" s="5"/>
    </row>
    <row r="62" spans="1:32">
      <c r="A62" s="88"/>
      <c r="B62" s="88"/>
      <c r="C62" s="232">
        <f>SUM(C57:C61)</f>
        <v>509.45</v>
      </c>
      <c r="D62" s="232"/>
      <c r="E62" s="232">
        <f>SUM(E57:E61)</f>
        <v>1018.9</v>
      </c>
      <c r="F62" s="232"/>
      <c r="G62" s="232">
        <f>SUM(G57:G61)</f>
        <v>1528.3499999999997</v>
      </c>
      <c r="H62" s="232"/>
      <c r="I62" s="232">
        <f>SUM(I57:I61)</f>
        <v>2037.8</v>
      </c>
      <c r="J62" s="232"/>
      <c r="K62" s="232">
        <f>SUM(K57:K61)</f>
        <v>2547.25</v>
      </c>
      <c r="L62" s="232"/>
      <c r="M62" s="232">
        <f>SUM(M57:M61)</f>
        <v>3056.6999999999994</v>
      </c>
      <c r="N62" s="232"/>
      <c r="O62" s="232">
        <f>SUM(O57:O61)</f>
        <v>3566.15</v>
      </c>
      <c r="P62" s="232"/>
      <c r="Q62" s="232">
        <f>SUM(Q57:Q61)</f>
        <v>4075.6</v>
      </c>
      <c r="R62" s="232"/>
      <c r="S62" s="232">
        <f>SUM(S57:S61)</f>
        <v>4585.0499999999993</v>
      </c>
      <c r="T62" s="232"/>
      <c r="U62" s="232">
        <f>SUM(U57:U61)</f>
        <v>5094.5</v>
      </c>
      <c r="V62" s="232"/>
      <c r="W62" s="232">
        <f>SUM(W57:W61)</f>
        <v>5603.9499999999989</v>
      </c>
      <c r="X62" s="232"/>
      <c r="Y62" s="232">
        <f>SUM(Y57:Y61)</f>
        <v>6113.3999999999987</v>
      </c>
      <c r="Z62" s="88"/>
      <c r="AA62" s="232">
        <f>SUM(AA57:AA61)</f>
        <v>6554.1699999999992</v>
      </c>
      <c r="AB62" s="88"/>
      <c r="AC62" s="232">
        <f>SUM(AC57:AC61)</f>
        <v>6994.9399999999987</v>
      </c>
      <c r="AD62" s="232"/>
      <c r="AE62" s="232">
        <f>SUM(AE57:AE61)</f>
        <v>7435.7099999999982</v>
      </c>
      <c r="AF62" s="5"/>
    </row>
    <row r="63" spans="1:32">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70"/>
      <c r="AB63" s="54"/>
      <c r="AC63" s="70"/>
      <c r="AD63" s="70"/>
      <c r="AE63" s="70"/>
    </row>
    <row r="64" spans="1:32" ht="30" customHeight="1">
      <c r="A64" s="309" t="s">
        <v>227</v>
      </c>
      <c r="B64" s="310"/>
      <c r="C64" s="310"/>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row>
    <row r="65" spans="1:31">
      <c r="A65" s="230" t="s">
        <v>3</v>
      </c>
      <c r="B65" s="88"/>
      <c r="C65" s="231">
        <v>447.17</v>
      </c>
      <c r="D65" s="231"/>
      <c r="E65" s="232">
        <f>SUM(C65*2)</f>
        <v>894.34</v>
      </c>
      <c r="F65" s="232"/>
      <c r="G65" s="232">
        <f>SUM(C65*3)</f>
        <v>1341.51</v>
      </c>
      <c r="H65" s="232"/>
      <c r="I65" s="232">
        <f>SUM(C65*4)</f>
        <v>1788.68</v>
      </c>
      <c r="J65" s="232"/>
      <c r="K65" s="232">
        <f>SUM(C65*5)</f>
        <v>2235.85</v>
      </c>
      <c r="L65" s="232"/>
      <c r="M65" s="232">
        <f>SUM(C65*6)</f>
        <v>2683.02</v>
      </c>
      <c r="N65" s="232"/>
      <c r="O65" s="232">
        <f>SUM(C65*7)</f>
        <v>3130.19</v>
      </c>
      <c r="P65" s="232"/>
      <c r="Q65" s="232">
        <f>SUM(C65*8)</f>
        <v>3577.36</v>
      </c>
      <c r="R65" s="232"/>
      <c r="S65" s="232">
        <f>SUM(C65*9)</f>
        <v>4024.53</v>
      </c>
      <c r="T65" s="232"/>
      <c r="U65" s="232">
        <f>SUM(C65*10)</f>
        <v>4471.7</v>
      </c>
      <c r="V65" s="232"/>
      <c r="W65" s="232">
        <f>SUM(C65*11)</f>
        <v>4918.87</v>
      </c>
      <c r="X65" s="232"/>
      <c r="Y65" s="232">
        <f>SUM(C65*12)-0</f>
        <v>5366.04</v>
      </c>
      <c r="Z65" s="88"/>
      <c r="AA65" s="232">
        <f>SUM(C65*13)</f>
        <v>5813.21</v>
      </c>
      <c r="AB65" s="232"/>
      <c r="AC65" s="232">
        <f>SUM(C65*14)</f>
        <v>6260.38</v>
      </c>
      <c r="AD65" s="232"/>
      <c r="AE65" s="232">
        <f>SUM(C65*15)</f>
        <v>6707.55</v>
      </c>
    </row>
    <row r="66" spans="1:31">
      <c r="A66" s="88" t="s">
        <v>4</v>
      </c>
      <c r="B66" s="88"/>
      <c r="C66" s="231">
        <v>40.03</v>
      </c>
      <c r="D66" s="231"/>
      <c r="E66" s="232">
        <f>SUM(C66*2)</f>
        <v>80.06</v>
      </c>
      <c r="F66" s="232"/>
      <c r="G66" s="232">
        <f>SUM(C66*3)</f>
        <v>120.09</v>
      </c>
      <c r="H66" s="232"/>
      <c r="I66" s="232">
        <f>SUM(C66*4)</f>
        <v>160.12</v>
      </c>
      <c r="J66" s="232"/>
      <c r="K66" s="232">
        <f>SUM(C66*5)</f>
        <v>200.15</v>
      </c>
      <c r="L66" s="232"/>
      <c r="M66" s="232">
        <f>SUM(C66*6)</f>
        <v>240.18</v>
      </c>
      <c r="N66" s="232"/>
      <c r="O66" s="232">
        <f>SUM(C66*7)</f>
        <v>280.21000000000004</v>
      </c>
      <c r="P66" s="232"/>
      <c r="Q66" s="232">
        <f>SUM(C66*8)</f>
        <v>320.24</v>
      </c>
      <c r="R66" s="232"/>
      <c r="S66" s="232">
        <f>SUM(C66*9)</f>
        <v>360.27</v>
      </c>
      <c r="T66" s="232"/>
      <c r="U66" s="232">
        <f>SUM(C66*10)</f>
        <v>400.3</v>
      </c>
      <c r="V66" s="232"/>
      <c r="W66" s="232">
        <f>SUM(C66*11)</f>
        <v>440.33000000000004</v>
      </c>
      <c r="X66" s="232"/>
      <c r="Y66" s="232">
        <f>SUM(C66*12)</f>
        <v>480.36</v>
      </c>
      <c r="Z66" s="88"/>
      <c r="AA66" s="232">
        <v>480.36</v>
      </c>
      <c r="AB66" s="88"/>
      <c r="AC66" s="232">
        <v>480.36</v>
      </c>
      <c r="AD66" s="232"/>
      <c r="AE66" s="232">
        <v>480.36</v>
      </c>
    </row>
    <row r="67" spans="1:31" s="4" customFormat="1">
      <c r="A67" s="88" t="s">
        <v>5</v>
      </c>
      <c r="B67" s="88"/>
      <c r="C67" s="231">
        <v>23.11</v>
      </c>
      <c r="D67" s="231"/>
      <c r="E67" s="232">
        <f>SUM(C67*2)</f>
        <v>46.22</v>
      </c>
      <c r="F67" s="232"/>
      <c r="G67" s="232">
        <f>SUM(C67*3)</f>
        <v>69.33</v>
      </c>
      <c r="H67" s="232"/>
      <c r="I67" s="232">
        <f>SUM(C67*4)</f>
        <v>92.44</v>
      </c>
      <c r="J67" s="232"/>
      <c r="K67" s="232">
        <f>SUM(C67*5)</f>
        <v>115.55</v>
      </c>
      <c r="L67" s="232"/>
      <c r="M67" s="232">
        <f>SUM(C67*6)</f>
        <v>138.66</v>
      </c>
      <c r="N67" s="232"/>
      <c r="O67" s="232">
        <f>SUM(C67*7)</f>
        <v>161.76999999999998</v>
      </c>
      <c r="P67" s="232"/>
      <c r="Q67" s="232">
        <f>SUM(C67*8)</f>
        <v>184.88</v>
      </c>
      <c r="R67" s="232"/>
      <c r="S67" s="232">
        <f>SUM(C67*9)</f>
        <v>207.99</v>
      </c>
      <c r="T67" s="232"/>
      <c r="U67" s="232">
        <f>SUM(C67*10)</f>
        <v>231.1</v>
      </c>
      <c r="V67" s="232"/>
      <c r="W67" s="232">
        <f>SUM(C67*11)</f>
        <v>254.20999999999998</v>
      </c>
      <c r="X67" s="232"/>
      <c r="Y67" s="232">
        <f>SUM(C67*12)</f>
        <v>277.32</v>
      </c>
      <c r="Z67" s="88"/>
      <c r="AA67" s="232">
        <f>Y67</f>
        <v>277.32</v>
      </c>
      <c r="AB67" s="88"/>
      <c r="AC67" s="232">
        <f>AA67</f>
        <v>277.32</v>
      </c>
      <c r="AD67" s="232"/>
      <c r="AE67" s="232">
        <f>AA67</f>
        <v>277.32</v>
      </c>
    </row>
    <row r="68" spans="1:31">
      <c r="A68" s="88" t="s">
        <v>6</v>
      </c>
      <c r="B68" s="88"/>
      <c r="C68" s="231">
        <v>5.5</v>
      </c>
      <c r="D68" s="231"/>
      <c r="E68" s="232">
        <f>SUM(C68*2)</f>
        <v>11</v>
      </c>
      <c r="F68" s="232"/>
      <c r="G68" s="232">
        <f>SUM(C68*3)</f>
        <v>16.5</v>
      </c>
      <c r="H68" s="232"/>
      <c r="I68" s="232">
        <f>SUM(C68*4)</f>
        <v>22</v>
      </c>
      <c r="J68" s="232"/>
      <c r="K68" s="232">
        <f>SUM(C68*5)</f>
        <v>27.5</v>
      </c>
      <c r="L68" s="232"/>
      <c r="M68" s="232">
        <f>SUM(C68*6)</f>
        <v>33</v>
      </c>
      <c r="N68" s="232"/>
      <c r="O68" s="232">
        <f>SUM(C68*7)</f>
        <v>38.5</v>
      </c>
      <c r="P68" s="232"/>
      <c r="Q68" s="232">
        <f>SUM(C68*8)</f>
        <v>44</v>
      </c>
      <c r="R68" s="232"/>
      <c r="S68" s="232">
        <f>SUM(C68*9)</f>
        <v>49.5</v>
      </c>
      <c r="T68" s="232"/>
      <c r="U68" s="232">
        <f>SUM(C68*10)</f>
        <v>55</v>
      </c>
      <c r="V68" s="232"/>
      <c r="W68" s="232">
        <f>SUM(C68*11)</f>
        <v>60.5</v>
      </c>
      <c r="X68" s="232"/>
      <c r="Y68" s="232">
        <f>SUM(C68*12)</f>
        <v>66</v>
      </c>
      <c r="Z68" s="88"/>
      <c r="AA68" s="232">
        <v>66</v>
      </c>
      <c r="AB68" s="88"/>
      <c r="AC68" s="232">
        <v>66</v>
      </c>
      <c r="AD68" s="232"/>
      <c r="AE68" s="232">
        <v>66</v>
      </c>
    </row>
    <row r="69" spans="1:31">
      <c r="A69" s="88" t="s">
        <v>7</v>
      </c>
      <c r="B69" s="88"/>
      <c r="C69" s="233">
        <v>0.04</v>
      </c>
      <c r="D69" s="231"/>
      <c r="E69" s="234">
        <f>SUM(C69*2)</f>
        <v>0.08</v>
      </c>
      <c r="F69" s="232"/>
      <c r="G69" s="234">
        <f>SUM(C69*3)</f>
        <v>0.12</v>
      </c>
      <c r="H69" s="232"/>
      <c r="I69" s="234">
        <f>SUM(C69*4)</f>
        <v>0.16</v>
      </c>
      <c r="J69" s="232"/>
      <c r="K69" s="234">
        <f>SUM(C69*5)</f>
        <v>0.2</v>
      </c>
      <c r="L69" s="232"/>
      <c r="M69" s="234">
        <f>SUM(C69*6)</f>
        <v>0.24</v>
      </c>
      <c r="N69" s="232"/>
      <c r="O69" s="234">
        <f>SUM(C69*7)</f>
        <v>0.28000000000000003</v>
      </c>
      <c r="P69" s="232"/>
      <c r="Q69" s="234">
        <f>SUM(C69*8)</f>
        <v>0.32</v>
      </c>
      <c r="R69" s="232"/>
      <c r="S69" s="234">
        <f>SUM(C69*9)</f>
        <v>0.36</v>
      </c>
      <c r="T69" s="232"/>
      <c r="U69" s="234">
        <f>SUM(C69*10)</f>
        <v>0.4</v>
      </c>
      <c r="V69" s="232"/>
      <c r="W69" s="234">
        <f>SUM(C69*11)</f>
        <v>0.44</v>
      </c>
      <c r="X69" s="232"/>
      <c r="Y69" s="234">
        <f>SUM(C69*12)</f>
        <v>0.48</v>
      </c>
      <c r="Z69" s="88"/>
      <c r="AA69" s="234">
        <v>0.48</v>
      </c>
      <c r="AB69" s="88"/>
      <c r="AC69" s="234">
        <v>0.48</v>
      </c>
      <c r="AD69" s="234"/>
      <c r="AE69" s="234">
        <v>0.48</v>
      </c>
    </row>
    <row r="70" spans="1:31">
      <c r="A70" s="88"/>
      <c r="B70" s="88"/>
      <c r="C70" s="232">
        <f>SUM(C65:C69)</f>
        <v>515.85</v>
      </c>
      <c r="D70" s="232"/>
      <c r="E70" s="232">
        <f>SUM(E65:E69)</f>
        <v>1031.7</v>
      </c>
      <c r="F70" s="232"/>
      <c r="G70" s="232">
        <f>SUM(G65:G69)</f>
        <v>1547.5499999999997</v>
      </c>
      <c r="H70" s="232"/>
      <c r="I70" s="232">
        <f>SUM(I65:I69)</f>
        <v>2063.4</v>
      </c>
      <c r="J70" s="232"/>
      <c r="K70" s="232">
        <f>SUM(K65:K69)</f>
        <v>2579.25</v>
      </c>
      <c r="L70" s="232"/>
      <c r="M70" s="232">
        <f>SUM(M65:M69)</f>
        <v>3095.0999999999995</v>
      </c>
      <c r="N70" s="232"/>
      <c r="O70" s="232">
        <f>SUM(O65:O69)</f>
        <v>3610.9500000000003</v>
      </c>
      <c r="P70" s="232"/>
      <c r="Q70" s="232">
        <f>SUM(Q65:Q69)</f>
        <v>4126.8</v>
      </c>
      <c r="R70" s="232"/>
      <c r="S70" s="232">
        <f>SUM(S65:S69)</f>
        <v>4642.6499999999996</v>
      </c>
      <c r="T70" s="232"/>
      <c r="U70" s="232">
        <f>SUM(U65:U69)</f>
        <v>5158.5</v>
      </c>
      <c r="V70" s="232"/>
      <c r="W70" s="232">
        <f>SUM(W65:W69)</f>
        <v>5674.3499999999995</v>
      </c>
      <c r="X70" s="232"/>
      <c r="Y70" s="232">
        <f>SUM(Y65:Y69)</f>
        <v>6190.1999999999989</v>
      </c>
      <c r="Z70" s="88"/>
      <c r="AA70" s="232">
        <f>SUM(AA65:AA69)</f>
        <v>6637.369999999999</v>
      </c>
      <c r="AB70" s="88"/>
      <c r="AC70" s="232">
        <f>SUM(AC65:AC69)</f>
        <v>7084.5399999999991</v>
      </c>
      <c r="AD70" s="232"/>
      <c r="AE70" s="232">
        <f>SUM(AE65:AE69)</f>
        <v>7531.7099999999991</v>
      </c>
    </row>
    <row r="71" spans="1:31">
      <c r="A71" s="54"/>
      <c r="B71" s="54"/>
      <c r="C71" s="70"/>
      <c r="D71" s="70"/>
      <c r="E71" s="70"/>
      <c r="F71" s="70"/>
      <c r="G71" s="70"/>
      <c r="H71" s="70"/>
      <c r="I71" s="70"/>
      <c r="J71" s="70"/>
      <c r="K71" s="70"/>
      <c r="L71" s="70"/>
      <c r="M71" s="70"/>
      <c r="N71" s="70"/>
      <c r="O71" s="70"/>
      <c r="P71" s="70"/>
      <c r="Q71" s="70"/>
      <c r="R71" s="70"/>
      <c r="S71" s="70"/>
      <c r="T71" s="70"/>
      <c r="U71" s="70"/>
      <c r="V71" s="70"/>
      <c r="W71" s="70"/>
      <c r="X71" s="70"/>
      <c r="Y71" s="70"/>
      <c r="Z71" s="54"/>
      <c r="AA71" s="70"/>
      <c r="AB71" s="54"/>
      <c r="AC71" s="70"/>
      <c r="AD71" s="70"/>
      <c r="AE71" s="70"/>
    </row>
    <row r="72" spans="1:31" s="290" customFormat="1" ht="20.100000000000001" customHeight="1">
      <c r="A72" s="299" t="s">
        <v>171</v>
      </c>
      <c r="B72" s="299"/>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row>
    <row r="73" spans="1:31">
      <c r="A73" s="230" t="s">
        <v>3</v>
      </c>
      <c r="B73" s="88"/>
      <c r="C73" s="235">
        <v>364.15</v>
      </c>
      <c r="D73" s="236"/>
      <c r="E73" s="232">
        <f>SUM(C73*2)</f>
        <v>728.3</v>
      </c>
      <c r="F73" s="232"/>
      <c r="G73" s="232">
        <f>SUM(C73*3)</f>
        <v>1092.4499999999998</v>
      </c>
      <c r="H73" s="232"/>
      <c r="I73" s="232">
        <f>SUM(C73*4)</f>
        <v>1456.6</v>
      </c>
      <c r="J73" s="232"/>
      <c r="K73" s="232">
        <f>SUM(C73*5)</f>
        <v>1820.75</v>
      </c>
      <c r="L73" s="232"/>
      <c r="M73" s="232">
        <f>SUM(C73*6)</f>
        <v>2184.8999999999996</v>
      </c>
      <c r="N73" s="232"/>
      <c r="O73" s="232">
        <f>SUM(C73*7)</f>
        <v>2549.0499999999997</v>
      </c>
      <c r="P73" s="232"/>
      <c r="Q73" s="232">
        <f>SUM(C73*8)</f>
        <v>2913.2</v>
      </c>
      <c r="R73" s="232"/>
      <c r="S73" s="232">
        <f>SUM(C73*9)</f>
        <v>3277.35</v>
      </c>
      <c r="T73" s="232"/>
      <c r="U73" s="232">
        <f>SUM(C73*10)</f>
        <v>3641.5</v>
      </c>
      <c r="V73" s="232"/>
      <c r="W73" s="232">
        <f>SUM(C73*11)</f>
        <v>4005.6499999999996</v>
      </c>
      <c r="X73" s="232"/>
      <c r="Y73" s="232">
        <f>SUM(C73*12)</f>
        <v>4369.7999999999993</v>
      </c>
      <c r="Z73" s="88"/>
      <c r="AA73" s="232">
        <f>SUM(C73*13)</f>
        <v>4733.95</v>
      </c>
      <c r="AB73" s="88"/>
      <c r="AC73" s="232">
        <f>SUM(C73*14)</f>
        <v>5098.0999999999995</v>
      </c>
      <c r="AD73" s="232"/>
      <c r="AE73" s="232">
        <f>SUM(C73*15)</f>
        <v>5462.25</v>
      </c>
    </row>
    <row r="74" spans="1:31">
      <c r="A74" s="88" t="s">
        <v>5</v>
      </c>
      <c r="B74" s="88"/>
      <c r="C74" s="235">
        <v>23.11</v>
      </c>
      <c r="D74" s="236"/>
      <c r="E74" s="232">
        <f>SUM(C74*2)</f>
        <v>46.22</v>
      </c>
      <c r="F74" s="232"/>
      <c r="G74" s="232">
        <f>SUM(C74*3)</f>
        <v>69.33</v>
      </c>
      <c r="H74" s="232"/>
      <c r="I74" s="232">
        <f>SUM(C74*4)</f>
        <v>92.44</v>
      </c>
      <c r="J74" s="232"/>
      <c r="K74" s="232">
        <f>SUM(C74*5)</f>
        <v>115.55</v>
      </c>
      <c r="L74" s="232"/>
      <c r="M74" s="232">
        <f>SUM(C74*6)</f>
        <v>138.66</v>
      </c>
      <c r="N74" s="232"/>
      <c r="O74" s="232">
        <f>SUM(C74*7)</f>
        <v>161.76999999999998</v>
      </c>
      <c r="P74" s="232"/>
      <c r="Q74" s="232">
        <f>SUM(C74*8)</f>
        <v>184.88</v>
      </c>
      <c r="R74" s="232"/>
      <c r="S74" s="232">
        <f>SUM(C74*9)</f>
        <v>207.99</v>
      </c>
      <c r="T74" s="232"/>
      <c r="U74" s="232">
        <f>SUM(C74*10)</f>
        <v>231.1</v>
      </c>
      <c r="V74" s="232"/>
      <c r="W74" s="232">
        <f>SUM(C74*11)</f>
        <v>254.20999999999998</v>
      </c>
      <c r="X74" s="232"/>
      <c r="Y74" s="232">
        <f>SUM(C74*12)</f>
        <v>277.32</v>
      </c>
      <c r="Z74" s="88"/>
      <c r="AA74" s="232">
        <f>Y74</f>
        <v>277.32</v>
      </c>
      <c r="AB74" s="88"/>
      <c r="AC74" s="232">
        <f>AA74</f>
        <v>277.32</v>
      </c>
      <c r="AD74" s="232"/>
      <c r="AE74" s="232">
        <f>AC74</f>
        <v>277.32</v>
      </c>
    </row>
    <row r="75" spans="1:31">
      <c r="A75" s="88" t="s">
        <v>6</v>
      </c>
      <c r="B75" s="88"/>
      <c r="C75" s="235">
        <v>5.5</v>
      </c>
      <c r="D75" s="236"/>
      <c r="E75" s="232">
        <f>SUM(C75*2)</f>
        <v>11</v>
      </c>
      <c r="F75" s="232"/>
      <c r="G75" s="232">
        <f>SUM(C75*3)</f>
        <v>16.5</v>
      </c>
      <c r="H75" s="232"/>
      <c r="I75" s="232">
        <f>SUM(C75*4)</f>
        <v>22</v>
      </c>
      <c r="J75" s="232"/>
      <c r="K75" s="232">
        <f>SUM(C75*5)</f>
        <v>27.5</v>
      </c>
      <c r="L75" s="232"/>
      <c r="M75" s="232">
        <f>SUM(C75*6)</f>
        <v>33</v>
      </c>
      <c r="N75" s="232"/>
      <c r="O75" s="232">
        <f>SUM(C75*7)</f>
        <v>38.5</v>
      </c>
      <c r="P75" s="232"/>
      <c r="Q75" s="232">
        <f>SUM(C75*8)</f>
        <v>44</v>
      </c>
      <c r="R75" s="232"/>
      <c r="S75" s="232">
        <f>SUM(C75*9)</f>
        <v>49.5</v>
      </c>
      <c r="T75" s="232"/>
      <c r="U75" s="232">
        <f>SUM(C75*10)</f>
        <v>55</v>
      </c>
      <c r="V75" s="232"/>
      <c r="W75" s="232">
        <f>SUM(C75*11)</f>
        <v>60.5</v>
      </c>
      <c r="X75" s="232"/>
      <c r="Y75" s="232">
        <f>SUM(C75*12)</f>
        <v>66</v>
      </c>
      <c r="Z75" s="88"/>
      <c r="AA75" s="232">
        <v>66</v>
      </c>
      <c r="AB75" s="88"/>
      <c r="AC75" s="232">
        <v>66</v>
      </c>
      <c r="AD75" s="232"/>
      <c r="AE75" s="232">
        <v>66</v>
      </c>
    </row>
    <row r="76" spans="1:31">
      <c r="A76" s="88" t="s">
        <v>7</v>
      </c>
      <c r="B76" s="88"/>
      <c r="C76" s="237">
        <v>0.04</v>
      </c>
      <c r="D76" s="236"/>
      <c r="E76" s="234">
        <f>SUM(C76*2)</f>
        <v>0.08</v>
      </c>
      <c r="F76" s="232"/>
      <c r="G76" s="234">
        <f>SUM(C76*3)</f>
        <v>0.12</v>
      </c>
      <c r="H76" s="232"/>
      <c r="I76" s="234">
        <f>SUM(C76*4)</f>
        <v>0.16</v>
      </c>
      <c r="J76" s="232"/>
      <c r="K76" s="234">
        <f>SUM(C76*5)</f>
        <v>0.2</v>
      </c>
      <c r="L76" s="232"/>
      <c r="M76" s="234">
        <f>SUM(C76*6)</f>
        <v>0.24</v>
      </c>
      <c r="N76" s="232"/>
      <c r="O76" s="234">
        <f>SUM(C76*7)</f>
        <v>0.28000000000000003</v>
      </c>
      <c r="P76" s="232"/>
      <c r="Q76" s="234">
        <f>SUM(C76*8)</f>
        <v>0.32</v>
      </c>
      <c r="R76" s="232"/>
      <c r="S76" s="234">
        <f>SUM(C76*9)</f>
        <v>0.36</v>
      </c>
      <c r="T76" s="232"/>
      <c r="U76" s="234">
        <f>SUM(C76*10)</f>
        <v>0.4</v>
      </c>
      <c r="V76" s="232"/>
      <c r="W76" s="234">
        <f>SUM(C76*11)</f>
        <v>0.44</v>
      </c>
      <c r="X76" s="232"/>
      <c r="Y76" s="234">
        <f>SUM(C76*12)</f>
        <v>0.48</v>
      </c>
      <c r="Z76" s="88"/>
      <c r="AA76" s="234">
        <v>0.48</v>
      </c>
      <c r="AB76" s="88"/>
      <c r="AC76" s="234">
        <v>0.48</v>
      </c>
      <c r="AD76" s="232"/>
      <c r="AE76" s="234">
        <v>0.48</v>
      </c>
    </row>
    <row r="77" spans="1:31">
      <c r="A77" s="238"/>
      <c r="B77" s="238"/>
      <c r="C77" s="235">
        <f>SUM(C73:C76)</f>
        <v>392.8</v>
      </c>
      <c r="D77" s="236"/>
      <c r="E77" s="232">
        <f>SUM(E73:E76)</f>
        <v>785.6</v>
      </c>
      <c r="F77" s="232"/>
      <c r="G77" s="232">
        <f>SUM(G73:G76)</f>
        <v>1178.3999999999996</v>
      </c>
      <c r="H77" s="232"/>
      <c r="I77" s="232">
        <f>SUM(I73:I76)</f>
        <v>1571.2</v>
      </c>
      <c r="J77" s="232"/>
      <c r="K77" s="232">
        <f>SUM(K73:K76)</f>
        <v>1964</v>
      </c>
      <c r="L77" s="232"/>
      <c r="M77" s="232">
        <f>SUM(M73:M76)</f>
        <v>2356.7999999999993</v>
      </c>
      <c r="N77" s="232"/>
      <c r="O77" s="232">
        <f>SUM(O73:O76)</f>
        <v>2749.6</v>
      </c>
      <c r="P77" s="232"/>
      <c r="Q77" s="232">
        <f>SUM(Q73:Q76)</f>
        <v>3142.4</v>
      </c>
      <c r="R77" s="232"/>
      <c r="S77" s="232">
        <f>SUM(S73:S76)</f>
        <v>3535.2000000000003</v>
      </c>
      <c r="T77" s="232"/>
      <c r="U77" s="232">
        <f>SUM(U73:U76)</f>
        <v>3928</v>
      </c>
      <c r="V77" s="232"/>
      <c r="W77" s="232">
        <f>SUM(W73:W76)</f>
        <v>4320.7999999999993</v>
      </c>
      <c r="X77" s="232"/>
      <c r="Y77" s="232">
        <f>SUM(Y73:Y76)</f>
        <v>4713.5999999999985</v>
      </c>
      <c r="Z77" s="88"/>
      <c r="AA77" s="232">
        <f>SUM(AA73:AA76)</f>
        <v>5077.7499999999991</v>
      </c>
      <c r="AB77" s="88"/>
      <c r="AC77" s="232">
        <f>SUM(AC73:AC76)</f>
        <v>5441.8999999999987</v>
      </c>
      <c r="AD77" s="232"/>
      <c r="AE77" s="232">
        <f t="shared" ref="AE77" si="0">SUM(AE73:AE76)</f>
        <v>5806.0499999999993</v>
      </c>
    </row>
    <row r="78" spans="1:31">
      <c r="A78" s="54"/>
      <c r="B78" s="54"/>
      <c r="C78" s="70"/>
      <c r="D78" s="54"/>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row>
    <row r="79" spans="1:31" ht="30" customHeight="1">
      <c r="A79" s="309" t="s">
        <v>228</v>
      </c>
      <c r="B79" s="310"/>
      <c r="C79" s="310"/>
      <c r="D79" s="310"/>
      <c r="E79" s="310"/>
      <c r="F79" s="310"/>
      <c r="G79" s="310"/>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row>
    <row r="80" spans="1:31">
      <c r="A80" s="230" t="s">
        <v>3</v>
      </c>
      <c r="B80" s="88"/>
      <c r="C80" s="235">
        <v>489.15</v>
      </c>
      <c r="D80" s="236"/>
      <c r="E80" s="232">
        <f>SUM(C80*2)</f>
        <v>978.3</v>
      </c>
      <c r="F80" s="232"/>
      <c r="G80" s="232">
        <f>SUM(C80*3)</f>
        <v>1467.4499999999998</v>
      </c>
      <c r="H80" s="232"/>
      <c r="I80" s="232">
        <f>SUM(C80*4)</f>
        <v>1956.6</v>
      </c>
      <c r="J80" s="232"/>
      <c r="K80" s="232">
        <f>SUM(C80*5)</f>
        <v>2445.75</v>
      </c>
      <c r="L80" s="232"/>
      <c r="M80" s="232">
        <f>SUM(C80*6)</f>
        <v>2934.8999999999996</v>
      </c>
      <c r="N80" s="232"/>
      <c r="O80" s="232">
        <f>SUM(C80*7)</f>
        <v>3424.0499999999997</v>
      </c>
      <c r="P80" s="232"/>
      <c r="Q80" s="232">
        <f>SUM(C80*8)</f>
        <v>3913.2</v>
      </c>
      <c r="R80" s="232"/>
      <c r="S80" s="232">
        <f>SUM(C80*9)</f>
        <v>4402.3499999999995</v>
      </c>
      <c r="T80" s="232"/>
      <c r="U80" s="232">
        <f>SUM(C80*10)</f>
        <v>4891.5</v>
      </c>
      <c r="V80" s="232"/>
      <c r="W80" s="232">
        <f>SUM(C80*11)</f>
        <v>5380.65</v>
      </c>
      <c r="X80" s="232"/>
      <c r="Y80" s="232">
        <f>SUM(C80*12)</f>
        <v>5869.7999999999993</v>
      </c>
      <c r="Z80" s="88"/>
      <c r="AA80" s="232">
        <f>SUM(C80*13)</f>
        <v>6358.95</v>
      </c>
      <c r="AB80" s="88"/>
      <c r="AC80" s="232">
        <f>SUM(C80*14)</f>
        <v>6848.0999999999995</v>
      </c>
      <c r="AD80" s="232"/>
      <c r="AE80" s="232">
        <f>SUM(C80*15)</f>
        <v>7337.25</v>
      </c>
    </row>
    <row r="81" spans="1:31">
      <c r="A81" s="88" t="s">
        <v>5</v>
      </c>
      <c r="B81" s="88"/>
      <c r="C81" s="235">
        <v>23.11</v>
      </c>
      <c r="D81" s="236"/>
      <c r="E81" s="232">
        <f>SUM(C81*2)</f>
        <v>46.22</v>
      </c>
      <c r="F81" s="232"/>
      <c r="G81" s="232">
        <f>SUM(C81*3)</f>
        <v>69.33</v>
      </c>
      <c r="H81" s="232"/>
      <c r="I81" s="232">
        <f>SUM(C81*4)</f>
        <v>92.44</v>
      </c>
      <c r="J81" s="232"/>
      <c r="K81" s="232">
        <f>SUM(C81*5)</f>
        <v>115.55</v>
      </c>
      <c r="L81" s="232"/>
      <c r="M81" s="232">
        <f>SUM(C81*6)</f>
        <v>138.66</v>
      </c>
      <c r="N81" s="232"/>
      <c r="O81" s="232">
        <f>SUM(C81*7)</f>
        <v>161.76999999999998</v>
      </c>
      <c r="P81" s="232"/>
      <c r="Q81" s="232">
        <f>SUM(C81*8)</f>
        <v>184.88</v>
      </c>
      <c r="R81" s="232"/>
      <c r="S81" s="232">
        <f>SUM(C81*9)</f>
        <v>207.99</v>
      </c>
      <c r="T81" s="232"/>
      <c r="U81" s="232">
        <f>SUM(C81*10)</f>
        <v>231.1</v>
      </c>
      <c r="V81" s="232"/>
      <c r="W81" s="232">
        <f>SUM(C81*11)</f>
        <v>254.20999999999998</v>
      </c>
      <c r="X81" s="232"/>
      <c r="Y81" s="232">
        <f>SUM(C81*12)</f>
        <v>277.32</v>
      </c>
      <c r="Z81" s="88"/>
      <c r="AA81" s="232">
        <f>Y81</f>
        <v>277.32</v>
      </c>
      <c r="AB81" s="88"/>
      <c r="AC81" s="232">
        <f>AA81</f>
        <v>277.32</v>
      </c>
      <c r="AD81" s="232"/>
      <c r="AE81" s="232">
        <f>AC81</f>
        <v>277.32</v>
      </c>
    </row>
    <row r="82" spans="1:31">
      <c r="A82" s="88" t="s">
        <v>6</v>
      </c>
      <c r="B82" s="88"/>
      <c r="C82" s="235">
        <v>5.5</v>
      </c>
      <c r="D82" s="236"/>
      <c r="E82" s="232">
        <f>SUM(C82*2)</f>
        <v>11</v>
      </c>
      <c r="F82" s="232"/>
      <c r="G82" s="232">
        <f>SUM(C82*3)</f>
        <v>16.5</v>
      </c>
      <c r="H82" s="232"/>
      <c r="I82" s="232">
        <f>SUM(C82*4)</f>
        <v>22</v>
      </c>
      <c r="J82" s="232"/>
      <c r="K82" s="232">
        <f>SUM(C82*5)</f>
        <v>27.5</v>
      </c>
      <c r="L82" s="232"/>
      <c r="M82" s="232">
        <f>SUM(C82*6)</f>
        <v>33</v>
      </c>
      <c r="N82" s="232"/>
      <c r="O82" s="232">
        <f>SUM(C82*7)</f>
        <v>38.5</v>
      </c>
      <c r="P82" s="232"/>
      <c r="Q82" s="232">
        <f>SUM(C82*8)</f>
        <v>44</v>
      </c>
      <c r="R82" s="232"/>
      <c r="S82" s="232">
        <f>SUM(C82*9)</f>
        <v>49.5</v>
      </c>
      <c r="T82" s="232"/>
      <c r="U82" s="232">
        <f>SUM(C82*10)</f>
        <v>55</v>
      </c>
      <c r="V82" s="232"/>
      <c r="W82" s="232">
        <f>SUM(C82*11)</f>
        <v>60.5</v>
      </c>
      <c r="X82" s="232"/>
      <c r="Y82" s="232">
        <f>SUM(C82*12)</f>
        <v>66</v>
      </c>
      <c r="Z82" s="88"/>
      <c r="AA82" s="232">
        <v>66</v>
      </c>
      <c r="AB82" s="88"/>
      <c r="AC82" s="232">
        <v>66</v>
      </c>
      <c r="AD82" s="232"/>
      <c r="AE82" s="232">
        <v>66</v>
      </c>
    </row>
    <row r="83" spans="1:31">
      <c r="A83" s="88" t="s">
        <v>7</v>
      </c>
      <c r="B83" s="88"/>
      <c r="C83" s="237">
        <v>0.04</v>
      </c>
      <c r="D83" s="236"/>
      <c r="E83" s="234">
        <f>SUM(C83*2)</f>
        <v>0.08</v>
      </c>
      <c r="F83" s="232"/>
      <c r="G83" s="234">
        <f>SUM(C83*3)</f>
        <v>0.12</v>
      </c>
      <c r="H83" s="232"/>
      <c r="I83" s="234">
        <f>SUM(C83*4)</f>
        <v>0.16</v>
      </c>
      <c r="J83" s="232"/>
      <c r="K83" s="234">
        <f>SUM(C83*5)</f>
        <v>0.2</v>
      </c>
      <c r="L83" s="232"/>
      <c r="M83" s="234">
        <f>SUM(C83*6)</f>
        <v>0.24</v>
      </c>
      <c r="N83" s="232"/>
      <c r="O83" s="234">
        <f>SUM(C83*7)</f>
        <v>0.28000000000000003</v>
      </c>
      <c r="P83" s="232"/>
      <c r="Q83" s="234">
        <f>SUM(C83*8)</f>
        <v>0.32</v>
      </c>
      <c r="R83" s="232"/>
      <c r="S83" s="234">
        <f>SUM(C83*9)</f>
        <v>0.36</v>
      </c>
      <c r="T83" s="232"/>
      <c r="U83" s="234">
        <f>SUM(C83*10)</f>
        <v>0.4</v>
      </c>
      <c r="V83" s="232"/>
      <c r="W83" s="234">
        <f>SUM(C83*11)</f>
        <v>0.44</v>
      </c>
      <c r="X83" s="232"/>
      <c r="Y83" s="234">
        <f>SUM(C83*12)</f>
        <v>0.48</v>
      </c>
      <c r="Z83" s="88"/>
      <c r="AA83" s="234">
        <v>0.48</v>
      </c>
      <c r="AB83" s="88"/>
      <c r="AC83" s="234">
        <v>0.48</v>
      </c>
      <c r="AD83" s="232"/>
      <c r="AE83" s="234">
        <v>0.48</v>
      </c>
    </row>
    <row r="84" spans="1:31">
      <c r="A84" s="238"/>
      <c r="B84" s="238"/>
      <c r="C84" s="235">
        <f>SUM(C80:C83)</f>
        <v>517.79999999999995</v>
      </c>
      <c r="D84" s="236"/>
      <c r="E84" s="232">
        <f>SUM(E80:E83)</f>
        <v>1035.5999999999999</v>
      </c>
      <c r="F84" s="232"/>
      <c r="G84" s="232">
        <f>SUM(G80:G83)</f>
        <v>1553.3999999999996</v>
      </c>
      <c r="H84" s="232"/>
      <c r="I84" s="232">
        <f>SUM(I80:I83)</f>
        <v>2071.1999999999998</v>
      </c>
      <c r="J84" s="232"/>
      <c r="K84" s="232">
        <f>SUM(K80:K83)</f>
        <v>2589</v>
      </c>
      <c r="L84" s="232"/>
      <c r="M84" s="232">
        <f>SUM(M80:M83)</f>
        <v>3106.7999999999993</v>
      </c>
      <c r="N84" s="232"/>
      <c r="O84" s="232">
        <f>SUM(O80:O83)</f>
        <v>3624.6</v>
      </c>
      <c r="P84" s="232"/>
      <c r="Q84" s="232">
        <f>SUM(Q80:Q83)</f>
        <v>4142.3999999999996</v>
      </c>
      <c r="R84" s="232"/>
      <c r="S84" s="232">
        <f>SUM(S80:S83)</f>
        <v>4660.1999999999989</v>
      </c>
      <c r="T84" s="232"/>
      <c r="U84" s="232">
        <f>SUM(U80:U83)</f>
        <v>5178</v>
      </c>
      <c r="V84" s="232"/>
      <c r="W84" s="232">
        <f>SUM(W80:W83)</f>
        <v>5695.7999999999993</v>
      </c>
      <c r="X84" s="232"/>
      <c r="Y84" s="232">
        <f>SUM(Y80:Y83)</f>
        <v>6213.5999999999985</v>
      </c>
      <c r="Z84" s="88"/>
      <c r="AA84" s="232">
        <f>SUM(AA80:AA83)</f>
        <v>6702.7499999999991</v>
      </c>
      <c r="AB84" s="88"/>
      <c r="AC84" s="232">
        <f>SUM(AC80:AC83)</f>
        <v>7191.8999999999987</v>
      </c>
      <c r="AD84" s="232"/>
      <c r="AE84" s="232">
        <f t="shared" ref="AE84" si="1">SUM(AE80:AE83)</f>
        <v>7681.0499999999993</v>
      </c>
    </row>
    <row r="85" spans="1:31">
      <c r="A85" s="54"/>
      <c r="B85" s="54"/>
      <c r="C85" s="70"/>
      <c r="D85" s="54"/>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row>
    <row r="86" spans="1:31" s="290" customFormat="1" ht="20.100000000000001" customHeight="1">
      <c r="A86" s="299" t="s">
        <v>172</v>
      </c>
      <c r="B86" s="299"/>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row>
    <row r="87" spans="1:31">
      <c r="A87" s="230" t="s">
        <v>3</v>
      </c>
      <c r="B87" s="88"/>
      <c r="C87" s="235">
        <v>90.73</v>
      </c>
      <c r="D87" s="236"/>
      <c r="E87" s="232">
        <f>SUM(C87*2)</f>
        <v>181.46</v>
      </c>
      <c r="F87" s="232"/>
      <c r="G87" s="232">
        <f>SUM(C87*3)</f>
        <v>272.19</v>
      </c>
      <c r="H87" s="232"/>
      <c r="I87" s="232">
        <f>SUM(C87*4)</f>
        <v>362.92</v>
      </c>
      <c r="J87" s="232"/>
      <c r="K87" s="232">
        <f>SUM(C87*5)</f>
        <v>453.65000000000003</v>
      </c>
      <c r="L87" s="232"/>
      <c r="M87" s="232">
        <f>SUM(C87*6)</f>
        <v>544.38</v>
      </c>
      <c r="N87" s="232"/>
      <c r="O87" s="232">
        <f>SUM(C87*7)</f>
        <v>635.11</v>
      </c>
      <c r="P87" s="232"/>
      <c r="Q87" s="232">
        <f>SUM(C87*8)</f>
        <v>725.84</v>
      </c>
      <c r="R87" s="232"/>
      <c r="S87" s="232">
        <f>SUM(C87*9)</f>
        <v>816.57</v>
      </c>
      <c r="T87" s="232"/>
      <c r="U87" s="232">
        <f>SUM(C87*10)</f>
        <v>907.30000000000007</v>
      </c>
      <c r="V87" s="232"/>
      <c r="W87" s="232">
        <f>SUM(C87*11)</f>
        <v>998.03000000000009</v>
      </c>
      <c r="X87" s="232"/>
      <c r="Y87" s="232">
        <f>SUM(C87*12)</f>
        <v>1088.76</v>
      </c>
      <c r="Z87" s="88"/>
      <c r="AA87" s="232">
        <f>SUM(C87*13)</f>
        <v>1179.49</v>
      </c>
      <c r="AB87" s="54"/>
      <c r="AC87" s="70"/>
      <c r="AD87" s="70"/>
      <c r="AE87" s="70"/>
    </row>
    <row r="88" spans="1:31">
      <c r="A88" s="88" t="s">
        <v>8</v>
      </c>
      <c r="B88" s="88"/>
      <c r="C88" s="235">
        <v>5.5</v>
      </c>
      <c r="D88" s="236"/>
      <c r="E88" s="232">
        <f>SUM(C88*2)</f>
        <v>11</v>
      </c>
      <c r="F88" s="232"/>
      <c r="G88" s="232">
        <f>SUM(C88*3)</f>
        <v>16.5</v>
      </c>
      <c r="H88" s="232"/>
      <c r="I88" s="232">
        <f>SUM(C88*4)</f>
        <v>22</v>
      </c>
      <c r="J88" s="232"/>
      <c r="K88" s="232">
        <f>SUM(C88*5)</f>
        <v>27.5</v>
      </c>
      <c r="L88" s="232"/>
      <c r="M88" s="232">
        <f>SUM(C88*6)</f>
        <v>33</v>
      </c>
      <c r="N88" s="232"/>
      <c r="O88" s="232">
        <f>SUM(C88*7)</f>
        <v>38.5</v>
      </c>
      <c r="P88" s="232"/>
      <c r="Q88" s="232">
        <f>SUM(C88*8)</f>
        <v>44</v>
      </c>
      <c r="R88" s="232"/>
      <c r="S88" s="232">
        <f>SUM(C88*9)</f>
        <v>49.5</v>
      </c>
      <c r="T88" s="232"/>
      <c r="U88" s="232">
        <f>SUM(C88*10)</f>
        <v>55</v>
      </c>
      <c r="V88" s="232"/>
      <c r="W88" s="232">
        <f>SUM(C88*11)</f>
        <v>60.5</v>
      </c>
      <c r="X88" s="232"/>
      <c r="Y88" s="232">
        <f>SUM(C88*12)</f>
        <v>66</v>
      </c>
      <c r="Z88" s="88"/>
      <c r="AA88" s="232">
        <v>66</v>
      </c>
      <c r="AB88" s="54"/>
      <c r="AC88" s="70"/>
      <c r="AD88" s="70"/>
      <c r="AE88" s="70"/>
    </row>
    <row r="89" spans="1:31">
      <c r="A89" s="88" t="s">
        <v>9</v>
      </c>
      <c r="B89" s="88"/>
      <c r="C89" s="237">
        <v>0.04</v>
      </c>
      <c r="D89" s="236"/>
      <c r="E89" s="234">
        <f>SUM(C89*2)</f>
        <v>0.08</v>
      </c>
      <c r="F89" s="232"/>
      <c r="G89" s="234">
        <f>SUM(C89*3)</f>
        <v>0.12</v>
      </c>
      <c r="H89" s="232"/>
      <c r="I89" s="234">
        <f>SUM(C89*4)</f>
        <v>0.16</v>
      </c>
      <c r="J89" s="232"/>
      <c r="K89" s="234">
        <f>SUM(C89*5)</f>
        <v>0.2</v>
      </c>
      <c r="L89" s="232"/>
      <c r="M89" s="234">
        <f>SUM(C89*6)</f>
        <v>0.24</v>
      </c>
      <c r="N89" s="232"/>
      <c r="O89" s="234">
        <f>SUM(C89*7)</f>
        <v>0.28000000000000003</v>
      </c>
      <c r="P89" s="232"/>
      <c r="Q89" s="234">
        <f>SUM(C89*8)</f>
        <v>0.32</v>
      </c>
      <c r="R89" s="232"/>
      <c r="S89" s="234">
        <f>SUM(C89*9)</f>
        <v>0.36</v>
      </c>
      <c r="T89" s="232"/>
      <c r="U89" s="234">
        <f>SUM(C89*10)</f>
        <v>0.4</v>
      </c>
      <c r="V89" s="232"/>
      <c r="W89" s="234">
        <f>SUM(C89*11)</f>
        <v>0.44</v>
      </c>
      <c r="X89" s="232"/>
      <c r="Y89" s="234">
        <f>SUM(C89*12)</f>
        <v>0.48</v>
      </c>
      <c r="Z89" s="88"/>
      <c r="AA89" s="234">
        <v>0.48</v>
      </c>
      <c r="AB89" s="54"/>
      <c r="AC89" s="70"/>
      <c r="AD89" s="70"/>
      <c r="AE89" s="70"/>
    </row>
    <row r="90" spans="1:31">
      <c r="A90" s="238"/>
      <c r="B90" s="88"/>
      <c r="C90" s="235">
        <f>SUM(C87:C89)</f>
        <v>96.27000000000001</v>
      </c>
      <c r="D90" s="236"/>
      <c r="E90" s="232">
        <f>SUM(E87:E89)</f>
        <v>192.54000000000002</v>
      </c>
      <c r="F90" s="232"/>
      <c r="G90" s="232">
        <f>SUM(G87:G89)</f>
        <v>288.81</v>
      </c>
      <c r="H90" s="232"/>
      <c r="I90" s="232">
        <f>SUM(I87:I89)</f>
        <v>385.08000000000004</v>
      </c>
      <c r="J90" s="232"/>
      <c r="K90" s="232">
        <f>SUM(K87:K89)</f>
        <v>481.35</v>
      </c>
      <c r="L90" s="232"/>
      <c r="M90" s="232">
        <f>SUM(M87:M89)</f>
        <v>577.62</v>
      </c>
      <c r="N90" s="232"/>
      <c r="O90" s="232">
        <f>SUM(O87:O89)</f>
        <v>673.89</v>
      </c>
      <c r="P90" s="232"/>
      <c r="Q90" s="232">
        <f>SUM(Q87:Q89)</f>
        <v>770.16000000000008</v>
      </c>
      <c r="R90" s="232"/>
      <c r="S90" s="232">
        <f>SUM(S87:S89)</f>
        <v>866.43000000000006</v>
      </c>
      <c r="T90" s="232"/>
      <c r="U90" s="232">
        <f>SUM(U87:U89)</f>
        <v>962.7</v>
      </c>
      <c r="V90" s="232"/>
      <c r="W90" s="232">
        <f>SUM(W87:W89)</f>
        <v>1058.9700000000003</v>
      </c>
      <c r="X90" s="232"/>
      <c r="Y90" s="232">
        <f>SUM(Y87:Y89)</f>
        <v>1155.24</v>
      </c>
      <c r="Z90" s="88"/>
      <c r="AA90" s="232">
        <f>SUM(AA87:AA89)</f>
        <v>1245.97</v>
      </c>
      <c r="AB90" s="54"/>
      <c r="AC90" s="70"/>
      <c r="AD90" s="70"/>
      <c r="AE90" s="70"/>
    </row>
    <row r="91" spans="1:31">
      <c r="A91" s="60"/>
      <c r="B91" s="60"/>
      <c r="C91" s="71"/>
      <c r="D91" s="72"/>
      <c r="E91" s="70"/>
      <c r="F91" s="70"/>
      <c r="G91" s="70"/>
      <c r="H91" s="70"/>
      <c r="I91" s="70"/>
      <c r="J91" s="70"/>
      <c r="K91" s="70"/>
      <c r="L91" s="70"/>
      <c r="M91" s="70"/>
      <c r="N91" s="70"/>
      <c r="O91" s="70"/>
      <c r="P91" s="70"/>
      <c r="Q91" s="70"/>
      <c r="R91" s="70"/>
      <c r="S91" s="70"/>
      <c r="T91" s="70"/>
      <c r="U91" s="70"/>
      <c r="V91" s="70"/>
      <c r="W91" s="70"/>
      <c r="X91" s="70"/>
      <c r="Y91" s="70"/>
      <c r="Z91" s="54"/>
      <c r="AA91" s="70"/>
      <c r="AB91" s="54"/>
      <c r="AC91" s="70"/>
      <c r="AD91" s="70"/>
      <c r="AE91" s="70"/>
    </row>
    <row r="92" spans="1:31" s="290" customFormat="1" ht="20.100000000000001" customHeight="1">
      <c r="A92" s="299" t="s">
        <v>173</v>
      </c>
      <c r="B92" s="299"/>
      <c r="C92" s="299"/>
      <c r="D92" s="299"/>
      <c r="E92" s="299"/>
      <c r="F92" s="299"/>
      <c r="G92" s="299"/>
      <c r="H92" s="299"/>
      <c r="I92" s="299"/>
      <c r="J92" s="299"/>
      <c r="K92" s="299"/>
      <c r="L92" s="299"/>
      <c r="M92" s="299"/>
      <c r="N92" s="299"/>
      <c r="O92" s="299"/>
      <c r="P92" s="299"/>
      <c r="Q92" s="299"/>
      <c r="R92" s="299"/>
      <c r="S92" s="299"/>
      <c r="T92" s="299"/>
      <c r="U92" s="299"/>
      <c r="V92" s="299"/>
      <c r="W92" s="299"/>
      <c r="X92" s="299"/>
      <c r="Y92" s="299"/>
      <c r="Z92" s="299"/>
      <c r="AA92" s="299"/>
      <c r="AB92" s="299"/>
      <c r="AC92" s="299"/>
      <c r="AD92" s="299"/>
      <c r="AE92" s="299"/>
    </row>
    <row r="93" spans="1:31">
      <c r="A93" s="230" t="s">
        <v>3</v>
      </c>
      <c r="B93" s="88"/>
      <c r="C93" s="235">
        <v>160.53</v>
      </c>
      <c r="D93" s="236"/>
      <c r="E93" s="232">
        <f>SUM(C93*2)</f>
        <v>321.06</v>
      </c>
      <c r="F93" s="232"/>
      <c r="G93" s="232">
        <f>SUM(C93*3)</f>
        <v>481.59000000000003</v>
      </c>
      <c r="H93" s="232"/>
      <c r="I93" s="232">
        <f>SUM(C93*4)</f>
        <v>642.12</v>
      </c>
      <c r="J93" s="232"/>
      <c r="K93" s="232">
        <f>SUM(C93*5)</f>
        <v>802.65</v>
      </c>
      <c r="L93" s="232"/>
      <c r="M93" s="232">
        <f>SUM(C93*6)</f>
        <v>963.18000000000006</v>
      </c>
      <c r="N93" s="232"/>
      <c r="O93" s="232">
        <f>SUM(C93*7)</f>
        <v>1123.71</v>
      </c>
      <c r="P93" s="232"/>
      <c r="Q93" s="232">
        <f>SUM(C93*8)</f>
        <v>1284.24</v>
      </c>
      <c r="R93" s="232"/>
      <c r="S93" s="232">
        <f>SUM(C93*9)</f>
        <v>1444.77</v>
      </c>
      <c r="T93" s="232"/>
      <c r="U93" s="232">
        <f>SUM(C93*10)</f>
        <v>1605.3</v>
      </c>
      <c r="V93" s="232"/>
      <c r="W93" s="232">
        <f>SUM(C93*11)</f>
        <v>1765.83</v>
      </c>
      <c r="X93" s="232"/>
      <c r="Y93" s="232">
        <f>SUM(C93*12)</f>
        <v>1926.3600000000001</v>
      </c>
      <c r="Z93" s="88"/>
      <c r="AA93" s="232">
        <f>SUM(C93*13)</f>
        <v>2086.89</v>
      </c>
      <c r="AB93" s="54"/>
      <c r="AC93" s="70"/>
      <c r="AD93" s="70"/>
      <c r="AE93" s="70"/>
    </row>
    <row r="94" spans="1:31">
      <c r="A94" s="88" t="s">
        <v>8</v>
      </c>
      <c r="B94" s="88"/>
      <c r="C94" s="235">
        <v>5.5</v>
      </c>
      <c r="D94" s="236"/>
      <c r="E94" s="232">
        <f>SUM(C94*2)</f>
        <v>11</v>
      </c>
      <c r="F94" s="232"/>
      <c r="G94" s="232">
        <f>SUM(C94*3)</f>
        <v>16.5</v>
      </c>
      <c r="H94" s="232"/>
      <c r="I94" s="232">
        <f>SUM(C94*4)</f>
        <v>22</v>
      </c>
      <c r="J94" s="232"/>
      <c r="K94" s="232">
        <f>SUM(C94*5)</f>
        <v>27.5</v>
      </c>
      <c r="L94" s="232"/>
      <c r="M94" s="232">
        <f>SUM(C94*6)</f>
        <v>33</v>
      </c>
      <c r="N94" s="232"/>
      <c r="O94" s="232">
        <f>SUM(C94*7)</f>
        <v>38.5</v>
      </c>
      <c r="P94" s="232"/>
      <c r="Q94" s="232">
        <f>SUM(C94*8)</f>
        <v>44</v>
      </c>
      <c r="R94" s="232"/>
      <c r="S94" s="232">
        <f>SUM(C94*9)</f>
        <v>49.5</v>
      </c>
      <c r="T94" s="232"/>
      <c r="U94" s="232">
        <f>SUM(C94*10)</f>
        <v>55</v>
      </c>
      <c r="V94" s="232"/>
      <c r="W94" s="232">
        <f>SUM(C94*11)</f>
        <v>60.5</v>
      </c>
      <c r="X94" s="232"/>
      <c r="Y94" s="232">
        <f>SUM(C94*12)</f>
        <v>66</v>
      </c>
      <c r="Z94" s="88"/>
      <c r="AA94" s="232">
        <v>66</v>
      </c>
      <c r="AB94" s="54"/>
      <c r="AC94" s="70"/>
      <c r="AD94" s="70"/>
      <c r="AE94" s="70"/>
    </row>
    <row r="95" spans="1:31">
      <c r="A95" s="88" t="s">
        <v>9</v>
      </c>
      <c r="B95" s="88"/>
      <c r="C95" s="237">
        <v>0.04</v>
      </c>
      <c r="D95" s="236"/>
      <c r="E95" s="234">
        <f>SUM(C95*2)</f>
        <v>0.08</v>
      </c>
      <c r="F95" s="232"/>
      <c r="G95" s="234">
        <f>SUM(C95*3)</f>
        <v>0.12</v>
      </c>
      <c r="H95" s="232"/>
      <c r="I95" s="234">
        <f>SUM(C95*4)</f>
        <v>0.16</v>
      </c>
      <c r="J95" s="232"/>
      <c r="K95" s="234">
        <f>SUM(C95*5)</f>
        <v>0.2</v>
      </c>
      <c r="L95" s="232"/>
      <c r="M95" s="234">
        <f>SUM(C95*6)</f>
        <v>0.24</v>
      </c>
      <c r="N95" s="232"/>
      <c r="O95" s="234">
        <f>SUM(C95*7)</f>
        <v>0.28000000000000003</v>
      </c>
      <c r="P95" s="232"/>
      <c r="Q95" s="234">
        <f>SUM(C95*8)</f>
        <v>0.32</v>
      </c>
      <c r="R95" s="232"/>
      <c r="S95" s="234">
        <f>SUM(C95*9)</f>
        <v>0.36</v>
      </c>
      <c r="T95" s="232"/>
      <c r="U95" s="234">
        <f>SUM(C95*10)</f>
        <v>0.4</v>
      </c>
      <c r="V95" s="232"/>
      <c r="W95" s="234">
        <f>SUM(C95*11)</f>
        <v>0.44</v>
      </c>
      <c r="X95" s="232"/>
      <c r="Y95" s="234">
        <f>SUM(C95*12)</f>
        <v>0.48</v>
      </c>
      <c r="Z95" s="88"/>
      <c r="AA95" s="234">
        <v>0.48</v>
      </c>
      <c r="AB95" s="54"/>
      <c r="AC95" s="70"/>
      <c r="AD95" s="70"/>
      <c r="AE95" s="70"/>
    </row>
    <row r="96" spans="1:31">
      <c r="A96" s="238"/>
      <c r="B96" s="88"/>
      <c r="C96" s="235">
        <f>SUM(C93:C95)</f>
        <v>166.07</v>
      </c>
      <c r="D96" s="236"/>
      <c r="E96" s="232">
        <f>SUM(E93:E95)</f>
        <v>332.14</v>
      </c>
      <c r="F96" s="232"/>
      <c r="G96" s="232">
        <f>SUM(G93:G95)</f>
        <v>498.21000000000004</v>
      </c>
      <c r="H96" s="232"/>
      <c r="I96" s="232">
        <f>SUM(I93:I95)</f>
        <v>664.28</v>
      </c>
      <c r="J96" s="232"/>
      <c r="K96" s="232">
        <f>SUM(K93:K95)</f>
        <v>830.35</v>
      </c>
      <c r="L96" s="232"/>
      <c r="M96" s="232">
        <f>SUM(M93:M95)</f>
        <v>996.42000000000007</v>
      </c>
      <c r="N96" s="232"/>
      <c r="O96" s="232">
        <f>SUM(O93:O95)</f>
        <v>1162.49</v>
      </c>
      <c r="P96" s="232"/>
      <c r="Q96" s="232">
        <f>SUM(Q93:Q95)</f>
        <v>1328.56</v>
      </c>
      <c r="R96" s="232"/>
      <c r="S96" s="232">
        <f>SUM(S93:S95)</f>
        <v>1494.6299999999999</v>
      </c>
      <c r="T96" s="232"/>
      <c r="U96" s="232">
        <f>SUM(U93:U95)</f>
        <v>1660.7</v>
      </c>
      <c r="V96" s="232"/>
      <c r="W96" s="232">
        <f>SUM(W93:W95)</f>
        <v>1826.77</v>
      </c>
      <c r="X96" s="232"/>
      <c r="Y96" s="232">
        <f>SUM(Y93:Y95)</f>
        <v>1992.8400000000001</v>
      </c>
      <c r="Z96" s="88"/>
      <c r="AA96" s="232">
        <f>SUM(AA93:AA95)</f>
        <v>2153.37</v>
      </c>
      <c r="AB96" s="54"/>
      <c r="AC96" s="70"/>
      <c r="AD96" s="70"/>
      <c r="AE96" s="70"/>
    </row>
    <row r="97" spans="1:31">
      <c r="A97" s="60"/>
      <c r="B97" s="54"/>
      <c r="C97" s="71"/>
      <c r="D97" s="72"/>
      <c r="E97" s="70"/>
      <c r="F97" s="70"/>
      <c r="G97" s="70"/>
      <c r="H97" s="70"/>
      <c r="I97" s="70"/>
      <c r="J97" s="70"/>
      <c r="K97" s="70"/>
      <c r="L97" s="70"/>
      <c r="M97" s="70"/>
      <c r="N97" s="70"/>
      <c r="O97" s="70"/>
      <c r="P97" s="70"/>
      <c r="Q97" s="70"/>
      <c r="R97" s="70"/>
      <c r="S97" s="70"/>
      <c r="T97" s="70"/>
      <c r="U97" s="70"/>
      <c r="V97" s="70"/>
      <c r="W97" s="70"/>
      <c r="X97" s="70"/>
      <c r="Y97" s="70"/>
      <c r="Z97" s="54"/>
      <c r="AA97" s="70"/>
      <c r="AB97" s="54"/>
      <c r="AC97" s="70"/>
      <c r="AD97" s="70"/>
      <c r="AE97" s="70"/>
    </row>
    <row r="98" spans="1:31">
      <c r="A98" s="60"/>
      <c r="B98" s="54"/>
      <c r="C98" s="71"/>
      <c r="D98" s="72"/>
      <c r="E98" s="70"/>
      <c r="F98" s="70"/>
      <c r="G98" s="70"/>
      <c r="H98" s="70"/>
      <c r="I98" s="70"/>
      <c r="J98" s="70"/>
      <c r="K98" s="70"/>
      <c r="L98" s="70"/>
      <c r="M98" s="70"/>
      <c r="N98" s="70"/>
      <c r="O98" s="70"/>
      <c r="P98" s="70"/>
      <c r="Q98" s="70"/>
      <c r="R98" s="70"/>
      <c r="S98" s="70"/>
      <c r="T98" s="70"/>
      <c r="U98" s="70"/>
      <c r="V98" s="70"/>
      <c r="W98" s="70"/>
      <c r="X98" s="70"/>
      <c r="Y98" s="70"/>
      <c r="Z98" s="54"/>
      <c r="AA98" s="70"/>
      <c r="AB98" s="54"/>
      <c r="AC98" s="70"/>
      <c r="AD98" s="70"/>
      <c r="AE98" s="70"/>
    </row>
    <row r="99" spans="1:31" ht="15.75">
      <c r="A99" s="73" t="s">
        <v>10</v>
      </c>
      <c r="B99" s="54"/>
      <c r="C99" s="71"/>
      <c r="D99" s="72"/>
      <c r="E99" s="70"/>
      <c r="F99" s="70"/>
      <c r="G99" s="70"/>
      <c r="H99" s="70"/>
      <c r="I99" s="70"/>
      <c r="J99" s="70"/>
      <c r="K99" s="70"/>
      <c r="L99" s="70"/>
      <c r="M99" s="70"/>
      <c r="N99" s="70"/>
      <c r="O99" s="70"/>
      <c r="P99" s="70"/>
      <c r="Q99" s="70"/>
      <c r="R99" s="70"/>
      <c r="S99" s="70"/>
      <c r="T99" s="70"/>
      <c r="U99" s="70"/>
      <c r="V99" s="70"/>
      <c r="W99" s="70"/>
      <c r="X99" s="70"/>
      <c r="Y99" s="70"/>
      <c r="Z99" s="54"/>
      <c r="AA99" s="70"/>
      <c r="AB99" s="54"/>
      <c r="AC99" s="70"/>
      <c r="AD99" s="70"/>
      <c r="AE99" s="70"/>
    </row>
    <row r="100" spans="1:31">
      <c r="A100" s="54" t="s">
        <v>214</v>
      </c>
      <c r="B100" s="54"/>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54"/>
      <c r="AA100" s="54"/>
      <c r="AB100" s="54"/>
      <c r="AC100" s="54"/>
      <c r="AD100" s="54"/>
      <c r="AE100" s="54"/>
    </row>
    <row r="101" spans="1:31">
      <c r="A101" s="74" t="s">
        <v>11</v>
      </c>
      <c r="B101" s="54"/>
      <c r="C101" s="75"/>
      <c r="D101" s="75"/>
      <c r="E101" s="75"/>
      <c r="F101" s="54"/>
      <c r="G101" s="76"/>
      <c r="H101" s="54"/>
      <c r="I101" s="76"/>
      <c r="J101" s="54"/>
      <c r="K101" s="77"/>
      <c r="L101" s="54"/>
      <c r="M101" s="76"/>
      <c r="N101" s="54"/>
      <c r="O101" s="76"/>
      <c r="P101" s="54"/>
      <c r="Q101" s="76"/>
      <c r="R101" s="54"/>
      <c r="S101" s="76"/>
      <c r="T101" s="54"/>
      <c r="U101" s="76"/>
      <c r="V101" s="54"/>
      <c r="W101" s="76"/>
      <c r="X101" s="54"/>
      <c r="Y101" s="76"/>
      <c r="Z101" s="54"/>
      <c r="AA101" s="54"/>
      <c r="AB101" s="54"/>
      <c r="AC101" s="54"/>
      <c r="AD101" s="54"/>
      <c r="AE101" s="54"/>
    </row>
    <row r="102" spans="1:31">
      <c r="A102" s="74" t="s">
        <v>12</v>
      </c>
      <c r="B102" s="54"/>
      <c r="C102" s="78"/>
      <c r="D102" s="54"/>
      <c r="E102" s="54"/>
      <c r="F102" s="54"/>
      <c r="G102" s="54"/>
      <c r="H102" s="54"/>
      <c r="I102" s="54"/>
      <c r="J102" s="54"/>
      <c r="K102" s="79"/>
      <c r="L102" s="54"/>
      <c r="M102" s="54"/>
      <c r="N102" s="54"/>
      <c r="O102" s="54"/>
      <c r="P102" s="54"/>
      <c r="Q102" s="54"/>
      <c r="R102" s="54"/>
      <c r="S102" s="54"/>
      <c r="T102" s="54"/>
      <c r="U102" s="54"/>
      <c r="V102" s="54"/>
      <c r="W102" s="54"/>
      <c r="X102" s="54"/>
      <c r="Y102" s="54"/>
      <c r="Z102" s="54"/>
      <c r="AA102" s="54"/>
      <c r="AB102" s="54"/>
      <c r="AC102" s="54"/>
      <c r="AD102" s="54"/>
      <c r="AE102" s="54"/>
    </row>
    <row r="103" spans="1:31">
      <c r="A103" s="74" t="s">
        <v>13</v>
      </c>
      <c r="B103" s="54"/>
      <c r="C103" s="54"/>
      <c r="D103" s="54"/>
      <c r="E103" s="54"/>
      <c r="F103" s="54"/>
      <c r="G103" s="54"/>
      <c r="H103" s="54"/>
      <c r="I103" s="54"/>
      <c r="J103" s="54"/>
      <c r="K103" s="79"/>
      <c r="L103" s="54"/>
      <c r="M103" s="54"/>
      <c r="N103" s="54"/>
      <c r="O103" s="54"/>
      <c r="P103" s="54"/>
      <c r="Q103" s="54"/>
      <c r="R103" s="54"/>
      <c r="S103" s="54"/>
      <c r="T103" s="54"/>
      <c r="U103" s="54"/>
      <c r="V103" s="54"/>
      <c r="W103" s="54"/>
      <c r="X103" s="54"/>
      <c r="Y103" s="54"/>
      <c r="Z103" s="54"/>
      <c r="AA103" s="54"/>
      <c r="AB103" s="54"/>
      <c r="AC103" s="54"/>
      <c r="AD103" s="54"/>
      <c r="AE103" s="54"/>
    </row>
    <row r="104" spans="1:31">
      <c r="A104" s="80" t="s">
        <v>215</v>
      </c>
      <c r="B104" s="60"/>
      <c r="C104" s="60"/>
      <c r="D104" s="60"/>
      <c r="E104" s="60"/>
      <c r="F104" s="60"/>
      <c r="G104" s="60"/>
      <c r="H104" s="60"/>
      <c r="I104" s="60"/>
      <c r="J104" s="60"/>
      <c r="K104" s="79"/>
      <c r="L104" s="60"/>
      <c r="M104" s="60"/>
      <c r="N104" s="60"/>
      <c r="O104" s="60"/>
      <c r="P104" s="60"/>
      <c r="Q104" s="60"/>
      <c r="R104" s="60"/>
      <c r="S104" s="60"/>
      <c r="T104" s="60"/>
      <c r="U104" s="60"/>
      <c r="V104" s="60"/>
      <c r="W104" s="60"/>
      <c r="X104" s="60"/>
      <c r="Y104" s="60"/>
      <c r="Z104" s="60"/>
      <c r="AA104" s="60"/>
      <c r="AB104" s="60"/>
      <c r="AC104" s="60"/>
      <c r="AD104" s="60"/>
      <c r="AE104" s="60"/>
    </row>
    <row r="105" spans="1:31">
      <c r="A105" s="74" t="s">
        <v>14</v>
      </c>
      <c r="B105" s="81"/>
      <c r="C105" s="54"/>
      <c r="D105" s="54"/>
      <c r="E105" s="74" t="s">
        <v>15</v>
      </c>
      <c r="F105" s="54"/>
      <c r="G105" s="54"/>
      <c r="H105" s="54"/>
      <c r="I105" s="54"/>
      <c r="J105" s="54"/>
      <c r="K105" s="79"/>
      <c r="L105" s="54"/>
      <c r="M105" s="54"/>
      <c r="N105" s="54"/>
      <c r="O105" s="54"/>
      <c r="P105" s="54"/>
      <c r="Q105" s="54"/>
      <c r="R105" s="54"/>
      <c r="S105" s="54"/>
      <c r="T105" s="54"/>
      <c r="U105" s="54"/>
      <c r="V105" s="54"/>
      <c r="W105" s="54"/>
      <c r="X105" s="54"/>
      <c r="Y105" s="54"/>
      <c r="Z105" s="54"/>
      <c r="AA105" s="54"/>
      <c r="AB105" s="54"/>
      <c r="AC105" s="54"/>
      <c r="AD105" s="54"/>
      <c r="AE105" s="54"/>
    </row>
    <row r="106" spans="1:31">
      <c r="A106" s="54"/>
      <c r="B106" s="54"/>
      <c r="C106" s="54"/>
      <c r="D106" s="54"/>
      <c r="E106" s="74" t="s">
        <v>16</v>
      </c>
      <c r="F106" s="54"/>
      <c r="G106" s="54"/>
      <c r="H106" s="54"/>
      <c r="I106" s="54"/>
      <c r="J106" s="54"/>
      <c r="K106" s="79"/>
      <c r="L106" s="54"/>
      <c r="M106" s="54"/>
      <c r="N106" s="54"/>
      <c r="O106" s="54"/>
      <c r="P106" s="54"/>
      <c r="Q106" s="54"/>
      <c r="R106" s="54"/>
      <c r="S106" s="54"/>
      <c r="T106" s="54"/>
      <c r="U106" s="54"/>
      <c r="V106" s="54"/>
      <c r="W106" s="54"/>
      <c r="X106" s="54"/>
      <c r="Y106" s="54"/>
      <c r="Z106" s="54"/>
      <c r="AA106" s="54"/>
      <c r="AB106" s="54"/>
      <c r="AC106" s="54"/>
      <c r="AD106" s="54"/>
      <c r="AE106" s="54"/>
    </row>
    <row r="107" spans="1:31">
      <c r="A107" s="8"/>
      <c r="K107" s="7"/>
    </row>
    <row r="108" spans="1:31">
      <c r="K108" s="7"/>
    </row>
    <row r="109" spans="1:31">
      <c r="A109" s="4"/>
      <c r="B109" s="6"/>
      <c r="K109" s="7"/>
    </row>
    <row r="110" spans="1:31">
      <c r="A110" s="4"/>
      <c r="B110" s="6"/>
      <c r="K110" s="7"/>
    </row>
    <row r="111" spans="1:31">
      <c r="A111" s="9"/>
      <c r="B111" s="6"/>
      <c r="K111" s="7"/>
    </row>
    <row r="112" spans="1:31">
      <c r="K112" s="7"/>
    </row>
    <row r="113" spans="1:11">
      <c r="A113" s="8"/>
      <c r="K113" s="7"/>
    </row>
    <row r="114" spans="1:11">
      <c r="K114" s="7"/>
    </row>
    <row r="115" spans="1:11">
      <c r="A115" s="8"/>
      <c r="K115" s="7"/>
    </row>
    <row r="116" spans="1:11">
      <c r="A116" s="9"/>
      <c r="B116" s="6"/>
      <c r="K116" s="7"/>
    </row>
    <row r="117" spans="1:11">
      <c r="A117" s="10"/>
      <c r="B117" s="6"/>
      <c r="K117" s="7"/>
    </row>
    <row r="118" spans="1:11">
      <c r="A118" s="9"/>
      <c r="B118" s="6"/>
      <c r="K118" s="7"/>
    </row>
    <row r="119" spans="1:11">
      <c r="K119" s="7"/>
    </row>
    <row r="120" spans="1:11">
      <c r="K120" s="7"/>
    </row>
    <row r="121" spans="1:11">
      <c r="A121" s="11"/>
      <c r="K121" s="7"/>
    </row>
    <row r="122" spans="1:11">
      <c r="A122" s="7"/>
      <c r="K122" s="7"/>
    </row>
    <row r="123" spans="1:11">
      <c r="A123" s="11"/>
      <c r="K123" s="7"/>
    </row>
    <row r="124" spans="1:11">
      <c r="A124" s="7"/>
      <c r="K124" s="7"/>
    </row>
    <row r="125" spans="1:11">
      <c r="A125" s="7"/>
      <c r="K125" s="7"/>
    </row>
    <row r="126" spans="1:11">
      <c r="A126" s="11"/>
      <c r="K126" s="7"/>
    </row>
    <row r="127" spans="1:11">
      <c r="A127" s="7"/>
      <c r="K127" s="7"/>
    </row>
    <row r="128" spans="1:11">
      <c r="A128" s="7"/>
      <c r="K128" s="7"/>
    </row>
    <row r="129" spans="1:11">
      <c r="A129" s="11"/>
      <c r="K129" s="7"/>
    </row>
    <row r="130" spans="1:11">
      <c r="A130" s="7"/>
      <c r="K130" s="7"/>
    </row>
    <row r="131" spans="1:11">
      <c r="A131" s="7"/>
      <c r="K131" s="7"/>
    </row>
    <row r="132" spans="1:11">
      <c r="A132" s="7"/>
      <c r="K132" s="7"/>
    </row>
    <row r="133" spans="1:11">
      <c r="A133" s="7"/>
      <c r="K133" s="7"/>
    </row>
    <row r="134" spans="1:11">
      <c r="A134" s="7"/>
      <c r="K134" s="7"/>
    </row>
    <row r="135" spans="1:11">
      <c r="A135" s="7"/>
      <c r="K135" s="7"/>
    </row>
    <row r="136" spans="1:11">
      <c r="A136" s="7"/>
      <c r="K136" s="7"/>
    </row>
    <row r="137" spans="1:11">
      <c r="A137" s="7"/>
      <c r="K137" s="7"/>
    </row>
    <row r="138" spans="1:11">
      <c r="K138" s="7"/>
    </row>
    <row r="139" spans="1:11">
      <c r="K139" s="7"/>
    </row>
    <row r="140" spans="1:11">
      <c r="K140" s="7"/>
    </row>
  </sheetData>
  <mergeCells count="16">
    <mergeCell ref="A5:AE5"/>
    <mergeCell ref="A72:AE72"/>
    <mergeCell ref="A86:AE86"/>
    <mergeCell ref="A92:AE92"/>
    <mergeCell ref="A1:AE1"/>
    <mergeCell ref="A2:AE2"/>
    <mergeCell ref="A3:AE3"/>
    <mergeCell ref="A8:AE8"/>
    <mergeCell ref="A40:AE40"/>
    <mergeCell ref="A16:AE16"/>
    <mergeCell ref="A24:AE24"/>
    <mergeCell ref="A32:AE32"/>
    <mergeCell ref="A48:AE48"/>
    <mergeCell ref="A56:AE56"/>
    <mergeCell ref="A64:AE64"/>
    <mergeCell ref="A79:AE79"/>
  </mergeCells>
  <pageMargins left="0.45" right="0.2" top="0.75" bottom="0.75" header="0.3" footer="0.3"/>
  <pageSetup scale="63" fitToHeight="0" orientation="landscape" useFirstPageNumber="1" r:id="rId1"/>
  <headerFooter>
    <oddFooter>&amp;CTuition Fee Schedule&amp;RPage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9AFB0-C1D1-493F-8079-F38947F0D0A0}">
  <sheetPr>
    <pageSetUpPr fitToPage="1"/>
  </sheetPr>
  <dimension ref="A1:AH102"/>
  <sheetViews>
    <sheetView tabSelected="1" workbookViewId="0">
      <selection activeCell="A5" sqref="A5:AE5"/>
    </sheetView>
  </sheetViews>
  <sheetFormatPr defaultRowHeight="15"/>
  <cols>
    <col min="1" max="1" width="26.5703125" customWidth="1"/>
    <col min="2" max="2" width="2" customWidth="1"/>
    <col min="3" max="3" width="9.42578125" customWidth="1"/>
    <col min="4" max="4" width="2" customWidth="1"/>
    <col min="5" max="5" width="9.5703125" customWidth="1"/>
    <col min="6" max="6" width="2" customWidth="1"/>
    <col min="7" max="7" width="10.7109375" customWidth="1"/>
    <col min="8" max="8" width="2" customWidth="1"/>
    <col min="9" max="9" width="10" customWidth="1"/>
    <col min="10" max="10" width="2" customWidth="1"/>
    <col min="11" max="11" width="9.5703125" customWidth="1"/>
    <col min="12" max="12" width="2" customWidth="1"/>
    <col min="13" max="13" width="10.5703125" customWidth="1"/>
    <col min="14" max="14" width="2" customWidth="1"/>
    <col min="15" max="15" width="9.85546875" customWidth="1"/>
    <col min="16" max="16" width="2" customWidth="1"/>
    <col min="17" max="17" width="10.28515625" customWidth="1"/>
    <col min="18" max="18" width="2" customWidth="1"/>
    <col min="19" max="19" width="9.42578125" customWidth="1"/>
    <col min="20" max="20" width="2" customWidth="1"/>
    <col min="21" max="21" width="9.5703125" customWidth="1"/>
    <col min="22" max="22" width="2" customWidth="1"/>
    <col min="23" max="23" width="10.5703125" customWidth="1"/>
    <col min="24" max="24" width="2" customWidth="1"/>
    <col min="25" max="25" width="11" customWidth="1"/>
    <col min="26" max="26" width="2" customWidth="1"/>
    <col min="27" max="27" width="9.42578125" customWidth="1"/>
    <col min="28" max="28" width="2" customWidth="1"/>
    <col min="29" max="29" width="10" customWidth="1"/>
    <col min="30" max="30" width="2" customWidth="1"/>
    <col min="31" max="31" width="10" customWidth="1"/>
    <col min="32" max="32" width="10.5703125" customWidth="1"/>
  </cols>
  <sheetData>
    <row r="1" spans="1:34" ht="57.75" customHeight="1">
      <c r="A1" s="300"/>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2"/>
      <c r="AF1" s="1"/>
    </row>
    <row r="2" spans="1:34" ht="21.75" customHeight="1">
      <c r="A2" s="303" t="s">
        <v>1</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5"/>
      <c r="AF2" s="2"/>
    </row>
    <row r="3" spans="1:34" ht="23.25" customHeight="1" thickBot="1">
      <c r="A3" s="306" t="s">
        <v>169</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8"/>
      <c r="AF3" s="2"/>
    </row>
    <row r="4" spans="1:34" ht="6" customHeigh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row>
    <row r="5" spans="1:34" ht="30" customHeight="1">
      <c r="A5" s="371" t="s">
        <v>236</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row>
    <row r="6" spans="1:34" ht="9.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row>
    <row r="7" spans="1:34" ht="15.75">
      <c r="A7" s="73" t="s">
        <v>2</v>
      </c>
      <c r="B7" s="64"/>
      <c r="C7" s="65">
        <v>1</v>
      </c>
      <c r="D7" s="66"/>
      <c r="E7" s="65">
        <v>2</v>
      </c>
      <c r="F7" s="66"/>
      <c r="G7" s="65">
        <v>3</v>
      </c>
      <c r="H7" s="66"/>
      <c r="I7" s="65">
        <v>4</v>
      </c>
      <c r="J7" s="66"/>
      <c r="K7" s="65">
        <v>5</v>
      </c>
      <c r="L7" s="66"/>
      <c r="M7" s="65">
        <v>6</v>
      </c>
      <c r="N7" s="66"/>
      <c r="O7" s="65">
        <v>7</v>
      </c>
      <c r="P7" s="66"/>
      <c r="Q7" s="65">
        <v>8</v>
      </c>
      <c r="R7" s="66"/>
      <c r="S7" s="65">
        <v>9</v>
      </c>
      <c r="T7" s="66"/>
      <c r="U7" s="65">
        <v>10</v>
      </c>
      <c r="V7" s="66"/>
      <c r="W7" s="65">
        <v>11</v>
      </c>
      <c r="X7" s="66"/>
      <c r="Y7" s="65">
        <v>12</v>
      </c>
      <c r="Z7" s="67"/>
      <c r="AA7" s="68">
        <v>13</v>
      </c>
      <c r="AB7" s="67"/>
      <c r="AC7" s="68">
        <v>14</v>
      </c>
      <c r="AD7" s="69"/>
      <c r="AE7" s="68">
        <v>15</v>
      </c>
      <c r="AF7" s="3"/>
    </row>
    <row r="8" spans="1:34" s="290" customFormat="1" ht="20.100000000000001" customHeight="1">
      <c r="A8" s="299" t="s">
        <v>234</v>
      </c>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G8" s="291"/>
      <c r="AH8" s="291"/>
    </row>
    <row r="9" spans="1:34">
      <c r="A9" s="230" t="s">
        <v>3</v>
      </c>
      <c r="B9" s="88"/>
      <c r="C9" s="231">
        <v>269.35000000000002</v>
      </c>
      <c r="D9" s="231"/>
      <c r="E9" s="232">
        <f>SUM(C9*2)</f>
        <v>538.70000000000005</v>
      </c>
      <c r="F9" s="232"/>
      <c r="G9" s="232">
        <f>SUM(C9*3)</f>
        <v>808.05000000000007</v>
      </c>
      <c r="H9" s="232"/>
      <c r="I9" s="232">
        <f>SUM(C9*4)</f>
        <v>1077.4000000000001</v>
      </c>
      <c r="J9" s="232"/>
      <c r="K9" s="232">
        <f>SUM(C9*5)</f>
        <v>1346.75</v>
      </c>
      <c r="L9" s="232"/>
      <c r="M9" s="232">
        <f>SUM(C9*6)</f>
        <v>1616.1000000000001</v>
      </c>
      <c r="N9" s="232"/>
      <c r="O9" s="232">
        <f>SUM(C9*7)</f>
        <v>1885.4500000000003</v>
      </c>
      <c r="P9" s="232"/>
      <c r="Q9" s="232">
        <f>SUM(C9*8)</f>
        <v>2154.8000000000002</v>
      </c>
      <c r="R9" s="232"/>
      <c r="S9" s="232">
        <f>SUM(C9*9)</f>
        <v>2424.15</v>
      </c>
      <c r="T9" s="232"/>
      <c r="U9" s="232">
        <f>SUM(C9*10)</f>
        <v>2693.5</v>
      </c>
      <c r="V9" s="232"/>
      <c r="W9" s="232">
        <f>SUM(C9*11)</f>
        <v>2962.8500000000004</v>
      </c>
      <c r="X9" s="232"/>
      <c r="Y9" s="232">
        <f>SUM(C9*12)-0</f>
        <v>3232.2000000000003</v>
      </c>
      <c r="Z9" s="88"/>
      <c r="AA9" s="232">
        <f>SUM(C9*13)</f>
        <v>3501.55</v>
      </c>
      <c r="AB9" s="232"/>
      <c r="AC9" s="232">
        <f>SUM(C9*14)</f>
        <v>3770.9000000000005</v>
      </c>
      <c r="AD9" s="232"/>
      <c r="AE9" s="232">
        <f>SUM(C9*15)</f>
        <v>4040.2500000000005</v>
      </c>
      <c r="AF9" s="5"/>
    </row>
    <row r="10" spans="1:34">
      <c r="A10" s="88" t="s">
        <v>4</v>
      </c>
      <c r="B10" s="88"/>
      <c r="C10" s="231">
        <v>40.03</v>
      </c>
      <c r="D10" s="231"/>
      <c r="E10" s="232">
        <f>SUM(C10*2)</f>
        <v>80.06</v>
      </c>
      <c r="F10" s="232"/>
      <c r="G10" s="232">
        <f>SUM(C10*3)</f>
        <v>120.09</v>
      </c>
      <c r="H10" s="232"/>
      <c r="I10" s="232">
        <f>SUM(C10*4)</f>
        <v>160.12</v>
      </c>
      <c r="J10" s="232"/>
      <c r="K10" s="232">
        <f>SUM(C10*5)</f>
        <v>200.15</v>
      </c>
      <c r="L10" s="232"/>
      <c r="M10" s="232">
        <f>SUM(C10*6)</f>
        <v>240.18</v>
      </c>
      <c r="N10" s="232"/>
      <c r="O10" s="232">
        <f>SUM(C10*7)</f>
        <v>280.21000000000004</v>
      </c>
      <c r="P10" s="232"/>
      <c r="Q10" s="232">
        <f>SUM(C10*8)</f>
        <v>320.24</v>
      </c>
      <c r="R10" s="232"/>
      <c r="S10" s="232">
        <f>SUM(C10*9)</f>
        <v>360.27</v>
      </c>
      <c r="T10" s="232"/>
      <c r="U10" s="232">
        <f>SUM(C10*10)</f>
        <v>400.3</v>
      </c>
      <c r="V10" s="232"/>
      <c r="W10" s="232">
        <f>SUM(C10*11)</f>
        <v>440.33000000000004</v>
      </c>
      <c r="X10" s="232"/>
      <c r="Y10" s="232">
        <f>SUM(C10*12)</f>
        <v>480.36</v>
      </c>
      <c r="Z10" s="88"/>
      <c r="AA10" s="232">
        <v>480.36</v>
      </c>
      <c r="AB10" s="88"/>
      <c r="AC10" s="232">
        <v>480.36</v>
      </c>
      <c r="AD10" s="232"/>
      <c r="AE10" s="232">
        <v>480.36</v>
      </c>
      <c r="AF10" s="5"/>
    </row>
    <row r="11" spans="1:34">
      <c r="A11" s="88" t="s">
        <v>5</v>
      </c>
      <c r="B11" s="88"/>
      <c r="C11" s="231">
        <v>23.11</v>
      </c>
      <c r="D11" s="231"/>
      <c r="E11" s="232">
        <f>SUM(C11*2)</f>
        <v>46.22</v>
      </c>
      <c r="F11" s="232"/>
      <c r="G11" s="232">
        <f>SUM(C11*3)</f>
        <v>69.33</v>
      </c>
      <c r="H11" s="232"/>
      <c r="I11" s="232">
        <f>SUM(C11*4)</f>
        <v>92.44</v>
      </c>
      <c r="J11" s="232"/>
      <c r="K11" s="232">
        <f>SUM(C11*5)</f>
        <v>115.55</v>
      </c>
      <c r="L11" s="232"/>
      <c r="M11" s="232">
        <f>SUM(C11*6)</f>
        <v>138.66</v>
      </c>
      <c r="N11" s="232"/>
      <c r="O11" s="232">
        <f>SUM(C11*7)</f>
        <v>161.76999999999998</v>
      </c>
      <c r="P11" s="232"/>
      <c r="Q11" s="232">
        <f>SUM(C11*8)</f>
        <v>184.88</v>
      </c>
      <c r="R11" s="232"/>
      <c r="S11" s="232">
        <f>SUM(C11*9)</f>
        <v>207.99</v>
      </c>
      <c r="T11" s="232"/>
      <c r="U11" s="232">
        <f>SUM(C11*10)</f>
        <v>231.1</v>
      </c>
      <c r="V11" s="232"/>
      <c r="W11" s="232">
        <f>SUM(C11*11)</f>
        <v>254.20999999999998</v>
      </c>
      <c r="X11" s="232"/>
      <c r="Y11" s="232">
        <f>SUM(C11*12)</f>
        <v>277.32</v>
      </c>
      <c r="Z11" s="88"/>
      <c r="AA11" s="232">
        <f>Y11</f>
        <v>277.32</v>
      </c>
      <c r="AB11" s="88"/>
      <c r="AC11" s="232">
        <f>AA11</f>
        <v>277.32</v>
      </c>
      <c r="AD11" s="232"/>
      <c r="AE11" s="232">
        <f>AA11</f>
        <v>277.32</v>
      </c>
      <c r="AF11" s="5"/>
    </row>
    <row r="12" spans="1:34">
      <c r="A12" s="88" t="s">
        <v>6</v>
      </c>
      <c r="B12" s="88"/>
      <c r="C12" s="231">
        <v>5.5</v>
      </c>
      <c r="D12" s="231"/>
      <c r="E12" s="232">
        <f>SUM(C12*2)</f>
        <v>11</v>
      </c>
      <c r="F12" s="232"/>
      <c r="G12" s="232">
        <f>SUM(C12*3)</f>
        <v>16.5</v>
      </c>
      <c r="H12" s="232"/>
      <c r="I12" s="232">
        <f>SUM(C12*4)</f>
        <v>22</v>
      </c>
      <c r="J12" s="232"/>
      <c r="K12" s="232">
        <f>SUM(C12*5)</f>
        <v>27.5</v>
      </c>
      <c r="L12" s="232"/>
      <c r="M12" s="232">
        <f>SUM(C12*6)</f>
        <v>33</v>
      </c>
      <c r="N12" s="232"/>
      <c r="O12" s="232">
        <f>SUM(C12*7)</f>
        <v>38.5</v>
      </c>
      <c r="P12" s="232"/>
      <c r="Q12" s="232">
        <f>SUM(C12*8)</f>
        <v>44</v>
      </c>
      <c r="R12" s="232"/>
      <c r="S12" s="232">
        <f>SUM(C12*9)</f>
        <v>49.5</v>
      </c>
      <c r="T12" s="232"/>
      <c r="U12" s="232">
        <f>SUM(C12*10)</f>
        <v>55</v>
      </c>
      <c r="V12" s="232"/>
      <c r="W12" s="232">
        <f>SUM(C12*11)</f>
        <v>60.5</v>
      </c>
      <c r="X12" s="232"/>
      <c r="Y12" s="232">
        <f>SUM(C12*12)</f>
        <v>66</v>
      </c>
      <c r="Z12" s="88"/>
      <c r="AA12" s="232">
        <v>66</v>
      </c>
      <c r="AB12" s="88"/>
      <c r="AC12" s="232">
        <v>66</v>
      </c>
      <c r="AD12" s="232"/>
      <c r="AE12" s="232">
        <v>66</v>
      </c>
      <c r="AF12" s="5"/>
    </row>
    <row r="13" spans="1:34">
      <c r="A13" s="88" t="s">
        <v>7</v>
      </c>
      <c r="B13" s="88"/>
      <c r="C13" s="233">
        <v>0.04</v>
      </c>
      <c r="D13" s="231"/>
      <c r="E13" s="234">
        <f>SUM(C13*2)</f>
        <v>0.08</v>
      </c>
      <c r="F13" s="232"/>
      <c r="G13" s="234">
        <f>SUM(C13*3)</f>
        <v>0.12</v>
      </c>
      <c r="H13" s="232"/>
      <c r="I13" s="234">
        <f>SUM(C13*4)</f>
        <v>0.16</v>
      </c>
      <c r="J13" s="232"/>
      <c r="K13" s="234">
        <f>SUM(C13*5)</f>
        <v>0.2</v>
      </c>
      <c r="L13" s="232"/>
      <c r="M13" s="234">
        <f>SUM(C13*6)</f>
        <v>0.24</v>
      </c>
      <c r="N13" s="232"/>
      <c r="O13" s="234">
        <f>SUM(C13*7)</f>
        <v>0.28000000000000003</v>
      </c>
      <c r="P13" s="232"/>
      <c r="Q13" s="234">
        <f>SUM(C13*8)</f>
        <v>0.32</v>
      </c>
      <c r="R13" s="232"/>
      <c r="S13" s="234">
        <f>SUM(C13*9)</f>
        <v>0.36</v>
      </c>
      <c r="T13" s="232"/>
      <c r="U13" s="234">
        <f>SUM(C13*10)</f>
        <v>0.4</v>
      </c>
      <c r="V13" s="232"/>
      <c r="W13" s="234">
        <f>SUM(C13*11)</f>
        <v>0.44</v>
      </c>
      <c r="X13" s="232"/>
      <c r="Y13" s="234">
        <f>SUM(C13*12)</f>
        <v>0.48</v>
      </c>
      <c r="Z13" s="88"/>
      <c r="AA13" s="234">
        <v>0.48</v>
      </c>
      <c r="AB13" s="88"/>
      <c r="AC13" s="234">
        <v>0.48</v>
      </c>
      <c r="AD13" s="234"/>
      <c r="AE13" s="234">
        <v>0.48</v>
      </c>
      <c r="AF13" s="5"/>
    </row>
    <row r="14" spans="1:34">
      <c r="A14" s="88"/>
      <c r="B14" s="88"/>
      <c r="C14" s="232">
        <f>SUM(C9:C13)</f>
        <v>338.03000000000003</v>
      </c>
      <c r="D14" s="232"/>
      <c r="E14" s="232">
        <f>SUM(E9:E13)</f>
        <v>676.06000000000006</v>
      </c>
      <c r="F14" s="232"/>
      <c r="G14" s="232">
        <f>SUM(G9:G13)</f>
        <v>1014.0900000000001</v>
      </c>
      <c r="H14" s="232"/>
      <c r="I14" s="232">
        <f>SUM(I9:I13)</f>
        <v>1352.1200000000001</v>
      </c>
      <c r="J14" s="232"/>
      <c r="K14" s="232">
        <f>SUM(K9:K13)</f>
        <v>1690.15</v>
      </c>
      <c r="L14" s="232"/>
      <c r="M14" s="232">
        <f>SUM(M9:M13)</f>
        <v>2028.1800000000003</v>
      </c>
      <c r="N14" s="232"/>
      <c r="O14" s="232">
        <f>SUM(O9:O13)</f>
        <v>2366.2100000000005</v>
      </c>
      <c r="P14" s="232"/>
      <c r="Q14" s="232">
        <f>SUM(Q9:Q13)</f>
        <v>2704.2400000000002</v>
      </c>
      <c r="R14" s="232"/>
      <c r="S14" s="232">
        <f>SUM(S9:S13)</f>
        <v>3042.27</v>
      </c>
      <c r="T14" s="232"/>
      <c r="U14" s="232">
        <f>SUM(U9:U13)</f>
        <v>3380.3</v>
      </c>
      <c r="V14" s="232"/>
      <c r="W14" s="232">
        <f>SUM(W9:W13)</f>
        <v>3718.3300000000004</v>
      </c>
      <c r="X14" s="232"/>
      <c r="Y14" s="232">
        <f>SUM(Y9:Y13)</f>
        <v>4056.3600000000006</v>
      </c>
      <c r="Z14" s="88"/>
      <c r="AA14" s="232">
        <f>SUM(AA9:AA13)</f>
        <v>4325.71</v>
      </c>
      <c r="AB14" s="88"/>
      <c r="AC14" s="232">
        <f>SUM(AC9:AC13)</f>
        <v>4595.0599999999995</v>
      </c>
      <c r="AD14" s="232"/>
      <c r="AE14" s="232">
        <f>SUM(AE9:AE13)</f>
        <v>4864.41</v>
      </c>
      <c r="AF14" s="5"/>
    </row>
    <row r="15" spans="1:34">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70"/>
      <c r="AB15" s="54"/>
      <c r="AC15" s="70"/>
      <c r="AD15" s="70"/>
      <c r="AE15" s="70"/>
      <c r="AF15" s="5"/>
    </row>
    <row r="16" spans="1:34" ht="30" customHeight="1">
      <c r="A16" s="309" t="s">
        <v>237</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5"/>
    </row>
    <row r="17" spans="1:32">
      <c r="A17" s="230" t="s">
        <v>3</v>
      </c>
      <c r="B17" s="88"/>
      <c r="C17" s="231">
        <f>319.35-C9</f>
        <v>50</v>
      </c>
      <c r="D17" s="231"/>
      <c r="E17" s="232">
        <f>SUM(C17*2)</f>
        <v>100</v>
      </c>
      <c r="F17" s="232"/>
      <c r="G17" s="232">
        <f>SUM(C17*3)</f>
        <v>150</v>
      </c>
      <c r="H17" s="232"/>
      <c r="I17" s="232">
        <f>SUM(C17*4)</f>
        <v>200</v>
      </c>
      <c r="J17" s="232"/>
      <c r="K17" s="232">
        <f>SUM(C17*5)</f>
        <v>250</v>
      </c>
      <c r="L17" s="232"/>
      <c r="M17" s="232">
        <f>SUM(C17*6)</f>
        <v>300</v>
      </c>
      <c r="N17" s="232"/>
      <c r="O17" s="232">
        <f>SUM(C17*7)</f>
        <v>350</v>
      </c>
      <c r="P17" s="232"/>
      <c r="Q17" s="232">
        <f>SUM(C17*8)</f>
        <v>400</v>
      </c>
      <c r="R17" s="232"/>
      <c r="S17" s="232">
        <f>SUM(C17*9)</f>
        <v>450</v>
      </c>
      <c r="T17" s="232"/>
      <c r="U17" s="232">
        <f>SUM(C17*10)</f>
        <v>500</v>
      </c>
      <c r="V17" s="232"/>
      <c r="W17" s="232">
        <f>SUM(C17*11)</f>
        <v>550</v>
      </c>
      <c r="X17" s="232"/>
      <c r="Y17" s="232">
        <f>SUM(C17*12)-0</f>
        <v>600</v>
      </c>
      <c r="Z17" s="88"/>
      <c r="AA17" s="232">
        <f>SUM(C17*13)</f>
        <v>650</v>
      </c>
      <c r="AB17" s="232"/>
      <c r="AC17" s="232">
        <f>SUM(C17*14)</f>
        <v>700</v>
      </c>
      <c r="AD17" s="232"/>
      <c r="AE17" s="232">
        <f>SUM(C17*15)</f>
        <v>750</v>
      </c>
      <c r="AF17" s="5"/>
    </row>
    <row r="18" spans="1:32">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70"/>
      <c r="AB18" s="54"/>
      <c r="AC18" s="70"/>
      <c r="AD18" s="70"/>
      <c r="AE18" s="70"/>
      <c r="AF18" s="5"/>
    </row>
    <row r="19" spans="1:32" ht="30" customHeight="1">
      <c r="A19" s="309" t="s">
        <v>238</v>
      </c>
      <c r="B19" s="310"/>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5"/>
    </row>
    <row r="20" spans="1:32">
      <c r="A20" s="230" t="s">
        <v>3</v>
      </c>
      <c r="B20" s="88"/>
      <c r="C20" s="231">
        <f>344.35-C9</f>
        <v>75</v>
      </c>
      <c r="D20" s="231"/>
      <c r="E20" s="232">
        <f>SUM(C20*2)</f>
        <v>150</v>
      </c>
      <c r="F20" s="232"/>
      <c r="G20" s="232">
        <f>SUM(C20*3)</f>
        <v>225</v>
      </c>
      <c r="H20" s="232"/>
      <c r="I20" s="232">
        <f>SUM(C20*4)</f>
        <v>300</v>
      </c>
      <c r="J20" s="232"/>
      <c r="K20" s="232">
        <f>SUM(C20*5)</f>
        <v>375</v>
      </c>
      <c r="L20" s="232"/>
      <c r="M20" s="232">
        <f>SUM(C20*6)</f>
        <v>450</v>
      </c>
      <c r="N20" s="232"/>
      <c r="O20" s="232">
        <f>SUM(C20*7)</f>
        <v>525</v>
      </c>
      <c r="P20" s="232"/>
      <c r="Q20" s="232">
        <f>SUM(C20*8)</f>
        <v>600</v>
      </c>
      <c r="R20" s="232"/>
      <c r="S20" s="232">
        <f>SUM(C20*9)</f>
        <v>675</v>
      </c>
      <c r="T20" s="232"/>
      <c r="U20" s="232">
        <f>SUM(C20*10)</f>
        <v>750</v>
      </c>
      <c r="V20" s="232"/>
      <c r="W20" s="232">
        <f>SUM(C20*11)</f>
        <v>825</v>
      </c>
      <c r="X20" s="232"/>
      <c r="Y20" s="232">
        <f>SUM(C20*12)-0</f>
        <v>900</v>
      </c>
      <c r="Z20" s="88"/>
      <c r="AA20" s="232">
        <f>SUM(C20*13)</f>
        <v>975</v>
      </c>
      <c r="AB20" s="232"/>
      <c r="AC20" s="232">
        <f>SUM(C20*14)</f>
        <v>1050</v>
      </c>
      <c r="AD20" s="232"/>
      <c r="AE20" s="232">
        <f>SUM(C20*15)</f>
        <v>1125</v>
      </c>
      <c r="AF20" s="5"/>
    </row>
    <row r="21" spans="1:32">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70"/>
      <c r="AB21" s="54"/>
      <c r="AC21" s="70"/>
      <c r="AD21" s="70"/>
      <c r="AE21" s="70"/>
      <c r="AF21" s="5"/>
    </row>
    <row r="22" spans="1:32" ht="30" customHeight="1">
      <c r="A22" s="309" t="s">
        <v>239</v>
      </c>
      <c r="B22" s="310"/>
      <c r="C22" s="3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5"/>
    </row>
    <row r="23" spans="1:32">
      <c r="A23" s="230" t="s">
        <v>3</v>
      </c>
      <c r="B23" s="88"/>
      <c r="C23" s="231">
        <f>349.35-C9</f>
        <v>80</v>
      </c>
      <c r="D23" s="231"/>
      <c r="E23" s="232">
        <f>SUM(C23*2)</f>
        <v>160</v>
      </c>
      <c r="F23" s="232"/>
      <c r="G23" s="232">
        <f>SUM(C23*3)</f>
        <v>240</v>
      </c>
      <c r="H23" s="232"/>
      <c r="I23" s="232">
        <f>SUM(C23*4)</f>
        <v>320</v>
      </c>
      <c r="J23" s="232"/>
      <c r="K23" s="232">
        <f>SUM(C23*5)</f>
        <v>400</v>
      </c>
      <c r="L23" s="232"/>
      <c r="M23" s="232">
        <f>SUM(C23*6)</f>
        <v>480</v>
      </c>
      <c r="N23" s="232"/>
      <c r="O23" s="232">
        <f>SUM(C23*7)</f>
        <v>560</v>
      </c>
      <c r="P23" s="232"/>
      <c r="Q23" s="232">
        <f>SUM(C23*8)</f>
        <v>640</v>
      </c>
      <c r="R23" s="232"/>
      <c r="S23" s="232">
        <f>SUM(C23*9)</f>
        <v>720</v>
      </c>
      <c r="T23" s="232"/>
      <c r="U23" s="232">
        <f>SUM(C23*10)</f>
        <v>800</v>
      </c>
      <c r="V23" s="232"/>
      <c r="W23" s="232">
        <f>SUM(C23*11)</f>
        <v>880</v>
      </c>
      <c r="X23" s="232"/>
      <c r="Y23" s="232">
        <f>SUM(C23*12)-0</f>
        <v>960</v>
      </c>
      <c r="Z23" s="88"/>
      <c r="AA23" s="232">
        <f>SUM(C23*13)</f>
        <v>1040</v>
      </c>
      <c r="AB23" s="232"/>
      <c r="AC23" s="232">
        <f>SUM(C23*14)</f>
        <v>1120</v>
      </c>
      <c r="AD23" s="232"/>
      <c r="AE23" s="232">
        <f>SUM(C23*15)</f>
        <v>1200</v>
      </c>
      <c r="AF23" s="5"/>
    </row>
    <row r="24" spans="1:32">
      <c r="A24" s="88"/>
      <c r="B24" s="88"/>
      <c r="C24" s="232">
        <f>SUM(C23:C23)</f>
        <v>80</v>
      </c>
      <c r="D24" s="232"/>
      <c r="E24" s="232">
        <f>SUM(E23:E23)</f>
        <v>160</v>
      </c>
      <c r="F24" s="232"/>
      <c r="G24" s="232">
        <f>SUM(G23:G23)</f>
        <v>240</v>
      </c>
      <c r="H24" s="232"/>
      <c r="I24" s="232">
        <f>SUM(I23:I23)</f>
        <v>320</v>
      </c>
      <c r="J24" s="232"/>
      <c r="K24" s="232">
        <f>SUM(K23:K23)</f>
        <v>400</v>
      </c>
      <c r="L24" s="232"/>
      <c r="M24" s="232">
        <f>SUM(M23:M23)</f>
        <v>480</v>
      </c>
      <c r="N24" s="232"/>
      <c r="O24" s="232">
        <f>SUM(O23:O23)</f>
        <v>560</v>
      </c>
      <c r="P24" s="232"/>
      <c r="Q24" s="232">
        <f>SUM(Q23:Q23)</f>
        <v>640</v>
      </c>
      <c r="R24" s="232"/>
      <c r="S24" s="232">
        <f>SUM(S23:S23)</f>
        <v>720</v>
      </c>
      <c r="T24" s="232"/>
      <c r="U24" s="232">
        <f>SUM(U23:U23)</f>
        <v>800</v>
      </c>
      <c r="V24" s="232"/>
      <c r="W24" s="232">
        <f>SUM(W23:W23)</f>
        <v>880</v>
      </c>
      <c r="X24" s="232"/>
      <c r="Y24" s="232">
        <f>SUM(Y23:Y23)</f>
        <v>960</v>
      </c>
      <c r="Z24" s="88"/>
      <c r="AA24" s="232">
        <f>SUM(AA23:AA23)</f>
        <v>1040</v>
      </c>
      <c r="AB24" s="88"/>
      <c r="AC24" s="232">
        <f>SUM(AC23:AC23)</f>
        <v>1120</v>
      </c>
      <c r="AD24" s="232"/>
      <c r="AE24" s="232">
        <f>SUM(AE23:AE23)</f>
        <v>1200</v>
      </c>
      <c r="AF24" s="5"/>
    </row>
    <row r="25" spans="1:32">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70"/>
      <c r="AB25" s="54"/>
      <c r="AC25" s="70"/>
      <c r="AD25" s="70"/>
      <c r="AE25" s="70"/>
      <c r="AF25" s="5"/>
    </row>
    <row r="26" spans="1:32" ht="30" customHeight="1">
      <c r="A26" s="309" t="s">
        <v>240</v>
      </c>
      <c r="B26" s="310"/>
      <c r="C26" s="310"/>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5"/>
    </row>
    <row r="27" spans="1:32">
      <c r="A27" s="230" t="s">
        <v>3</v>
      </c>
      <c r="B27" s="88"/>
      <c r="C27" s="231">
        <v>344.77</v>
      </c>
      <c r="D27" s="231"/>
      <c r="E27" s="232">
        <f>SUM(C27*2)</f>
        <v>689.54</v>
      </c>
      <c r="F27" s="232"/>
      <c r="G27" s="232">
        <f>SUM(C27*3)</f>
        <v>1034.31</v>
      </c>
      <c r="H27" s="232"/>
      <c r="I27" s="232">
        <f>SUM(C27*4)</f>
        <v>1379.08</v>
      </c>
      <c r="J27" s="232"/>
      <c r="K27" s="232">
        <f>SUM(C27*5)</f>
        <v>1723.85</v>
      </c>
      <c r="L27" s="232"/>
      <c r="M27" s="232">
        <f>SUM(C27*6)</f>
        <v>2068.62</v>
      </c>
      <c r="N27" s="232"/>
      <c r="O27" s="232">
        <f>SUM(C27*7)</f>
        <v>2413.39</v>
      </c>
      <c r="P27" s="232"/>
      <c r="Q27" s="232">
        <f>SUM(C27*8)</f>
        <v>2758.16</v>
      </c>
      <c r="R27" s="232"/>
      <c r="S27" s="232">
        <f>SUM(C27*9)</f>
        <v>3102.93</v>
      </c>
      <c r="T27" s="232"/>
      <c r="U27" s="232">
        <f>SUM(C27*10)</f>
        <v>3447.7</v>
      </c>
      <c r="V27" s="232"/>
      <c r="W27" s="232">
        <f>SUM(C27*11)</f>
        <v>3792.47</v>
      </c>
      <c r="X27" s="232"/>
      <c r="Y27" s="232">
        <f>SUM(C27*12)-0</f>
        <v>4137.24</v>
      </c>
      <c r="Z27" s="88"/>
      <c r="AA27" s="232">
        <f>SUM(C27*13)</f>
        <v>4482.01</v>
      </c>
      <c r="AB27" s="232"/>
      <c r="AC27" s="232">
        <f>SUM(C27*14)</f>
        <v>4826.78</v>
      </c>
      <c r="AD27" s="232"/>
      <c r="AE27" s="232">
        <f>SUM(C27*15)</f>
        <v>5171.5499999999993</v>
      </c>
      <c r="AF27" s="5"/>
    </row>
    <row r="28" spans="1:32">
      <c r="A28" s="88" t="s">
        <v>4</v>
      </c>
      <c r="B28" s="88"/>
      <c r="C28" s="231">
        <v>40.03</v>
      </c>
      <c r="D28" s="231"/>
      <c r="E28" s="232">
        <f>SUM(C28*2)</f>
        <v>80.06</v>
      </c>
      <c r="F28" s="232"/>
      <c r="G28" s="232">
        <f>SUM(C28*3)</f>
        <v>120.09</v>
      </c>
      <c r="H28" s="232"/>
      <c r="I28" s="232">
        <f>SUM(C28*4)</f>
        <v>160.12</v>
      </c>
      <c r="J28" s="232"/>
      <c r="K28" s="232">
        <f>SUM(C28*5)</f>
        <v>200.15</v>
      </c>
      <c r="L28" s="232"/>
      <c r="M28" s="232">
        <f>SUM(C28*6)</f>
        <v>240.18</v>
      </c>
      <c r="N28" s="232"/>
      <c r="O28" s="232">
        <f>SUM(C28*7)</f>
        <v>280.21000000000004</v>
      </c>
      <c r="P28" s="232"/>
      <c r="Q28" s="232">
        <f>SUM(C28*8)</f>
        <v>320.24</v>
      </c>
      <c r="R28" s="232"/>
      <c r="S28" s="232">
        <f>SUM(C28*9)</f>
        <v>360.27</v>
      </c>
      <c r="T28" s="232"/>
      <c r="U28" s="232">
        <f>SUM(C28*10)</f>
        <v>400.3</v>
      </c>
      <c r="V28" s="232"/>
      <c r="W28" s="232">
        <f>SUM(C28*11)</f>
        <v>440.33000000000004</v>
      </c>
      <c r="X28" s="232"/>
      <c r="Y28" s="232">
        <f>SUM(C28*12)</f>
        <v>480.36</v>
      </c>
      <c r="Z28" s="88"/>
      <c r="AA28" s="232">
        <v>480.36</v>
      </c>
      <c r="AB28" s="88"/>
      <c r="AC28" s="232">
        <v>480.36</v>
      </c>
      <c r="AD28" s="232"/>
      <c r="AE28" s="232">
        <v>480.36</v>
      </c>
      <c r="AF28" s="5"/>
    </row>
    <row r="29" spans="1:32">
      <c r="A29" s="88" t="s">
        <v>5</v>
      </c>
      <c r="B29" s="88"/>
      <c r="C29" s="231">
        <v>23.11</v>
      </c>
      <c r="D29" s="231"/>
      <c r="E29" s="232">
        <f>SUM(C29*2)</f>
        <v>46.22</v>
      </c>
      <c r="F29" s="232"/>
      <c r="G29" s="232">
        <f>SUM(C29*3)</f>
        <v>69.33</v>
      </c>
      <c r="H29" s="232"/>
      <c r="I29" s="232">
        <f>SUM(C29*4)</f>
        <v>92.44</v>
      </c>
      <c r="J29" s="232"/>
      <c r="K29" s="232">
        <f>SUM(C29*5)</f>
        <v>115.55</v>
      </c>
      <c r="L29" s="232"/>
      <c r="M29" s="232">
        <f>SUM(C29*6)</f>
        <v>138.66</v>
      </c>
      <c r="N29" s="232"/>
      <c r="O29" s="232">
        <f>SUM(C29*7)</f>
        <v>161.76999999999998</v>
      </c>
      <c r="P29" s="232"/>
      <c r="Q29" s="232">
        <f>SUM(C29*8)</f>
        <v>184.88</v>
      </c>
      <c r="R29" s="232"/>
      <c r="S29" s="232">
        <f>SUM(C29*9)</f>
        <v>207.99</v>
      </c>
      <c r="T29" s="232"/>
      <c r="U29" s="232">
        <f>SUM(C29*10)</f>
        <v>231.1</v>
      </c>
      <c r="V29" s="232"/>
      <c r="W29" s="232">
        <f>SUM(C29*11)</f>
        <v>254.20999999999998</v>
      </c>
      <c r="X29" s="232"/>
      <c r="Y29" s="232">
        <f>SUM(C29*12)</f>
        <v>277.32</v>
      </c>
      <c r="Z29" s="88"/>
      <c r="AA29" s="232">
        <f>Y29</f>
        <v>277.32</v>
      </c>
      <c r="AB29" s="88"/>
      <c r="AC29" s="232">
        <f>AA29</f>
        <v>277.32</v>
      </c>
      <c r="AD29" s="232"/>
      <c r="AE29" s="232">
        <f>AC29</f>
        <v>277.32</v>
      </c>
      <c r="AF29" s="5"/>
    </row>
    <row r="30" spans="1:32">
      <c r="A30" s="88" t="s">
        <v>6</v>
      </c>
      <c r="B30" s="88"/>
      <c r="C30" s="231">
        <v>5.5</v>
      </c>
      <c r="D30" s="231"/>
      <c r="E30" s="232">
        <f>SUM(C30*2)</f>
        <v>11</v>
      </c>
      <c r="F30" s="232"/>
      <c r="G30" s="232">
        <f>SUM(C30*3)</f>
        <v>16.5</v>
      </c>
      <c r="H30" s="232"/>
      <c r="I30" s="232">
        <f>SUM(C30*4)</f>
        <v>22</v>
      </c>
      <c r="J30" s="232"/>
      <c r="K30" s="232">
        <f>SUM(C30*5)</f>
        <v>27.5</v>
      </c>
      <c r="L30" s="232"/>
      <c r="M30" s="232">
        <f>SUM(C30*6)</f>
        <v>33</v>
      </c>
      <c r="N30" s="232"/>
      <c r="O30" s="232">
        <f>SUM(C30*7)</f>
        <v>38.5</v>
      </c>
      <c r="P30" s="232"/>
      <c r="Q30" s="232">
        <f>SUM(C30*8)</f>
        <v>44</v>
      </c>
      <c r="R30" s="232"/>
      <c r="S30" s="232">
        <f>SUM(C30*9)</f>
        <v>49.5</v>
      </c>
      <c r="T30" s="232"/>
      <c r="U30" s="232">
        <f>SUM(C30*10)</f>
        <v>55</v>
      </c>
      <c r="V30" s="232"/>
      <c r="W30" s="232">
        <f>SUM(C30*11)</f>
        <v>60.5</v>
      </c>
      <c r="X30" s="232"/>
      <c r="Y30" s="232">
        <f>SUM(C30*12)</f>
        <v>66</v>
      </c>
      <c r="Z30" s="88"/>
      <c r="AA30" s="232">
        <v>66</v>
      </c>
      <c r="AB30" s="88"/>
      <c r="AC30" s="232">
        <v>66</v>
      </c>
      <c r="AD30" s="232"/>
      <c r="AE30" s="232">
        <v>66</v>
      </c>
      <c r="AF30" s="5"/>
    </row>
    <row r="31" spans="1:32">
      <c r="A31" s="88" t="s">
        <v>7</v>
      </c>
      <c r="B31" s="88"/>
      <c r="C31" s="233">
        <v>0.04</v>
      </c>
      <c r="D31" s="231"/>
      <c r="E31" s="234">
        <f>SUM(C31*2)</f>
        <v>0.08</v>
      </c>
      <c r="F31" s="232"/>
      <c r="G31" s="234">
        <f>SUM(C31*3)</f>
        <v>0.12</v>
      </c>
      <c r="H31" s="232"/>
      <c r="I31" s="234">
        <f>SUM(C31*4)</f>
        <v>0.16</v>
      </c>
      <c r="J31" s="232"/>
      <c r="K31" s="234">
        <f>SUM(C31*5)</f>
        <v>0.2</v>
      </c>
      <c r="L31" s="232"/>
      <c r="M31" s="234">
        <f>SUM(C31*6)</f>
        <v>0.24</v>
      </c>
      <c r="N31" s="232"/>
      <c r="O31" s="234">
        <f>SUM(C31*7)</f>
        <v>0.28000000000000003</v>
      </c>
      <c r="P31" s="232"/>
      <c r="Q31" s="234">
        <f>SUM(C31*8)</f>
        <v>0.32</v>
      </c>
      <c r="R31" s="232"/>
      <c r="S31" s="234">
        <f>SUM(C31*9)</f>
        <v>0.36</v>
      </c>
      <c r="T31" s="232"/>
      <c r="U31" s="234">
        <f>SUM(C31*10)</f>
        <v>0.4</v>
      </c>
      <c r="V31" s="232"/>
      <c r="W31" s="234">
        <f>SUM(C31*11)</f>
        <v>0.44</v>
      </c>
      <c r="X31" s="232"/>
      <c r="Y31" s="234">
        <f>SUM(C31*12)</f>
        <v>0.48</v>
      </c>
      <c r="Z31" s="88"/>
      <c r="AA31" s="234">
        <v>0.48</v>
      </c>
      <c r="AB31" s="88"/>
      <c r="AC31" s="234">
        <v>0.48</v>
      </c>
      <c r="AD31" s="232"/>
      <c r="AE31" s="234">
        <v>0.48</v>
      </c>
      <c r="AF31" s="5"/>
    </row>
    <row r="32" spans="1:32">
      <c r="A32" s="88"/>
      <c r="B32" s="88"/>
      <c r="C32" s="232">
        <f>SUM(C27:C31)</f>
        <v>413.45</v>
      </c>
      <c r="D32" s="232"/>
      <c r="E32" s="232">
        <f>SUM(E27:E31)</f>
        <v>826.9</v>
      </c>
      <c r="F32" s="232"/>
      <c r="G32" s="232">
        <f>SUM(G27:G31)</f>
        <v>1240.3499999999997</v>
      </c>
      <c r="H32" s="232"/>
      <c r="I32" s="232">
        <f>SUM(I27:I31)</f>
        <v>1653.8</v>
      </c>
      <c r="J32" s="232"/>
      <c r="K32" s="232">
        <f>SUM(K27:K31)</f>
        <v>2067.25</v>
      </c>
      <c r="L32" s="232"/>
      <c r="M32" s="232">
        <f>SUM(M27:M31)</f>
        <v>2480.6999999999994</v>
      </c>
      <c r="N32" s="232"/>
      <c r="O32" s="232">
        <f>SUM(O27:O31)</f>
        <v>2894.15</v>
      </c>
      <c r="P32" s="232"/>
      <c r="Q32" s="232">
        <f>SUM(Q27:Q31)</f>
        <v>3307.6</v>
      </c>
      <c r="R32" s="232"/>
      <c r="S32" s="232">
        <f>SUM(S27:S31)</f>
        <v>3721.0499999999997</v>
      </c>
      <c r="T32" s="232"/>
      <c r="U32" s="232">
        <f>SUM(U27:U31)</f>
        <v>4134.5</v>
      </c>
      <c r="V32" s="232"/>
      <c r="W32" s="232">
        <f>SUM(W27:W31)</f>
        <v>4547.95</v>
      </c>
      <c r="X32" s="232"/>
      <c r="Y32" s="232">
        <f>SUM(Y27:Y31)</f>
        <v>4961.3999999999987</v>
      </c>
      <c r="Z32" s="88"/>
      <c r="AA32" s="232">
        <f>SUM(AA27:AA31)</f>
        <v>5306.1699999999992</v>
      </c>
      <c r="AB32" s="88"/>
      <c r="AC32" s="232">
        <f>SUM(AC27:AC31)</f>
        <v>5650.9399999999987</v>
      </c>
      <c r="AD32" s="232"/>
      <c r="AE32" s="232">
        <f>SUM(AE27:AE31)</f>
        <v>5995.7099999999982</v>
      </c>
      <c r="AF32" s="5"/>
    </row>
    <row r="33" spans="1:32">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70"/>
      <c r="AB33" s="54"/>
      <c r="AC33" s="70"/>
      <c r="AD33" s="70"/>
      <c r="AE33" s="70"/>
      <c r="AF33" s="5"/>
    </row>
    <row r="34" spans="1:32" ht="30" customHeight="1">
      <c r="A34" s="309" t="s">
        <v>241</v>
      </c>
      <c r="B34" s="310"/>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5"/>
    </row>
    <row r="35" spans="1:32">
      <c r="A35" s="230" t="s">
        <v>3</v>
      </c>
      <c r="B35" s="88"/>
      <c r="C35" s="231">
        <f>408.77-C27</f>
        <v>64</v>
      </c>
      <c r="D35" s="231"/>
      <c r="E35" s="232">
        <f>SUM(C35*2)</f>
        <v>128</v>
      </c>
      <c r="F35" s="232"/>
      <c r="G35" s="232">
        <f>SUM(C35*3)</f>
        <v>192</v>
      </c>
      <c r="H35" s="232"/>
      <c r="I35" s="232">
        <f>SUM(C35*4)</f>
        <v>256</v>
      </c>
      <c r="J35" s="232"/>
      <c r="K35" s="232">
        <f>SUM(C35*5)</f>
        <v>320</v>
      </c>
      <c r="L35" s="232"/>
      <c r="M35" s="232">
        <f>SUM(C35*6)</f>
        <v>384</v>
      </c>
      <c r="N35" s="232"/>
      <c r="O35" s="232">
        <f>SUM(C35*7)</f>
        <v>448</v>
      </c>
      <c r="P35" s="232"/>
      <c r="Q35" s="232">
        <f>SUM(C35*8)</f>
        <v>512</v>
      </c>
      <c r="R35" s="232"/>
      <c r="S35" s="232">
        <f>SUM(C35*9)</f>
        <v>576</v>
      </c>
      <c r="T35" s="232"/>
      <c r="U35" s="232">
        <f>SUM(C35*10)</f>
        <v>640</v>
      </c>
      <c r="V35" s="232"/>
      <c r="W35" s="232">
        <f>SUM(C35*11)</f>
        <v>704</v>
      </c>
      <c r="X35" s="232"/>
      <c r="Y35" s="232">
        <f>SUM(C35*12)-0</f>
        <v>768</v>
      </c>
      <c r="Z35" s="88"/>
      <c r="AA35" s="232">
        <f>SUM(C35*13)</f>
        <v>832</v>
      </c>
      <c r="AB35" s="232"/>
      <c r="AC35" s="232">
        <f>SUM(C35*14)</f>
        <v>896</v>
      </c>
      <c r="AD35" s="232"/>
      <c r="AE35" s="232">
        <f>SUM(C35*15)</f>
        <v>960</v>
      </c>
      <c r="AF35" s="5"/>
    </row>
    <row r="36" spans="1:32">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70"/>
      <c r="AB36" s="54"/>
      <c r="AC36" s="70"/>
      <c r="AD36" s="70"/>
      <c r="AE36" s="70"/>
      <c r="AF36" s="5"/>
    </row>
    <row r="37" spans="1:32" ht="30" customHeight="1">
      <c r="A37" s="309" t="s">
        <v>242</v>
      </c>
      <c r="B37" s="310"/>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5"/>
    </row>
    <row r="38" spans="1:32">
      <c r="A38" s="230" t="s">
        <v>3</v>
      </c>
      <c r="B38" s="88"/>
      <c r="C38" s="231">
        <f>440.77-C27</f>
        <v>96</v>
      </c>
      <c r="D38" s="231"/>
      <c r="E38" s="232">
        <f>SUM(C38*2)</f>
        <v>192</v>
      </c>
      <c r="F38" s="232"/>
      <c r="G38" s="232">
        <f>SUM(C38*3)</f>
        <v>288</v>
      </c>
      <c r="H38" s="232"/>
      <c r="I38" s="232">
        <f>SUM(C38*4)</f>
        <v>384</v>
      </c>
      <c r="J38" s="232"/>
      <c r="K38" s="232">
        <f>SUM(C38*5)</f>
        <v>480</v>
      </c>
      <c r="L38" s="232"/>
      <c r="M38" s="232">
        <f>SUM(C38*6)</f>
        <v>576</v>
      </c>
      <c r="N38" s="232"/>
      <c r="O38" s="232">
        <f>SUM(C38*7)</f>
        <v>672</v>
      </c>
      <c r="P38" s="232"/>
      <c r="Q38" s="232">
        <f>SUM(C38*8)</f>
        <v>768</v>
      </c>
      <c r="R38" s="232"/>
      <c r="S38" s="232">
        <f>SUM(C38*9)</f>
        <v>864</v>
      </c>
      <c r="T38" s="232"/>
      <c r="U38" s="232">
        <f>SUM(C38*10)</f>
        <v>960</v>
      </c>
      <c r="V38" s="232"/>
      <c r="W38" s="232">
        <f>SUM(C38*11)</f>
        <v>1056</v>
      </c>
      <c r="X38" s="232"/>
      <c r="Y38" s="232">
        <f>SUM(C38*12)-0</f>
        <v>1152</v>
      </c>
      <c r="Z38" s="88"/>
      <c r="AA38" s="232">
        <f>SUM(C38*13)</f>
        <v>1248</v>
      </c>
      <c r="AB38" s="232"/>
      <c r="AC38" s="232">
        <f>SUM(C38*14)</f>
        <v>1344</v>
      </c>
      <c r="AD38" s="232"/>
      <c r="AE38" s="232">
        <f>SUM(C38*15)</f>
        <v>1440</v>
      </c>
      <c r="AF38" s="5"/>
    </row>
    <row r="39" spans="1:32">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70"/>
      <c r="AB39" s="54"/>
      <c r="AC39" s="70"/>
      <c r="AD39" s="70"/>
      <c r="AE39" s="70"/>
    </row>
    <row r="40" spans="1:32" ht="30" customHeight="1">
      <c r="A40" s="309" t="s">
        <v>243</v>
      </c>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row>
    <row r="41" spans="1:32">
      <c r="A41" s="230" t="s">
        <v>3</v>
      </c>
      <c r="B41" s="88"/>
      <c r="C41" s="231">
        <f>447.17-C27</f>
        <v>102.40000000000003</v>
      </c>
      <c r="D41" s="231"/>
      <c r="E41" s="232">
        <f>SUM(C41*2)</f>
        <v>204.80000000000007</v>
      </c>
      <c r="F41" s="232"/>
      <c r="G41" s="232">
        <f>SUM(C41*3)</f>
        <v>307.2000000000001</v>
      </c>
      <c r="H41" s="232"/>
      <c r="I41" s="232">
        <f>SUM(C41*4)</f>
        <v>409.60000000000014</v>
      </c>
      <c r="J41" s="232"/>
      <c r="K41" s="232">
        <f>SUM(C41*5)</f>
        <v>512.00000000000023</v>
      </c>
      <c r="L41" s="232"/>
      <c r="M41" s="232">
        <f>SUM(C41*6)</f>
        <v>614.4000000000002</v>
      </c>
      <c r="N41" s="232"/>
      <c r="O41" s="232">
        <f>SUM(C41*7)</f>
        <v>716.80000000000018</v>
      </c>
      <c r="P41" s="232"/>
      <c r="Q41" s="232">
        <f>SUM(C41*8)</f>
        <v>819.20000000000027</v>
      </c>
      <c r="R41" s="232"/>
      <c r="S41" s="232">
        <f>SUM(C41*9)</f>
        <v>921.60000000000036</v>
      </c>
      <c r="T41" s="232"/>
      <c r="U41" s="232">
        <f>SUM(C41*10)</f>
        <v>1024.0000000000005</v>
      </c>
      <c r="V41" s="232"/>
      <c r="W41" s="232">
        <f>SUM(C41*11)</f>
        <v>1126.4000000000003</v>
      </c>
      <c r="X41" s="232"/>
      <c r="Y41" s="232">
        <f>SUM(C41*12)-0</f>
        <v>1228.8000000000004</v>
      </c>
      <c r="Z41" s="88"/>
      <c r="AA41" s="232">
        <f>SUM(C41*13)</f>
        <v>1331.2000000000005</v>
      </c>
      <c r="AB41" s="232"/>
      <c r="AC41" s="232">
        <f>SUM(C41*14)</f>
        <v>1433.6000000000004</v>
      </c>
      <c r="AD41" s="232"/>
      <c r="AE41" s="232">
        <f>SUM(C41*15)</f>
        <v>1536.0000000000005</v>
      </c>
    </row>
    <row r="42" spans="1:32">
      <c r="A42" s="54"/>
      <c r="B42" s="54"/>
      <c r="C42" s="70"/>
      <c r="D42" s="70"/>
      <c r="E42" s="70"/>
      <c r="F42" s="70"/>
      <c r="G42" s="70"/>
      <c r="H42" s="70"/>
      <c r="I42" s="70"/>
      <c r="J42" s="70"/>
      <c r="K42" s="70"/>
      <c r="L42" s="70"/>
      <c r="M42" s="70"/>
      <c r="N42" s="70"/>
      <c r="O42" s="70"/>
      <c r="P42" s="70"/>
      <c r="Q42" s="70"/>
      <c r="R42" s="70"/>
      <c r="S42" s="70"/>
      <c r="T42" s="70"/>
      <c r="U42" s="70"/>
      <c r="V42" s="70"/>
      <c r="W42" s="70"/>
      <c r="X42" s="70"/>
      <c r="Y42" s="70"/>
      <c r="Z42" s="54"/>
      <c r="AA42" s="70"/>
      <c r="AB42" s="54"/>
      <c r="AC42" s="70"/>
      <c r="AD42" s="70"/>
      <c r="AE42" s="70"/>
    </row>
    <row r="43" spans="1:32" s="290" customFormat="1" ht="20.100000000000001" customHeight="1">
      <c r="A43" s="299" t="s">
        <v>235</v>
      </c>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row>
    <row r="44" spans="1:32">
      <c r="A44" s="230" t="s">
        <v>3</v>
      </c>
      <c r="B44" s="88"/>
      <c r="C44" s="235">
        <v>364.15</v>
      </c>
      <c r="D44" s="236"/>
      <c r="E44" s="232">
        <f>SUM(C44*2)</f>
        <v>728.3</v>
      </c>
      <c r="F44" s="232"/>
      <c r="G44" s="232">
        <f>SUM(C44*3)</f>
        <v>1092.4499999999998</v>
      </c>
      <c r="H44" s="232"/>
      <c r="I44" s="232">
        <f>SUM(C44*4)</f>
        <v>1456.6</v>
      </c>
      <c r="J44" s="232"/>
      <c r="K44" s="232">
        <f>SUM(C44*5)</f>
        <v>1820.75</v>
      </c>
      <c r="L44" s="232"/>
      <c r="M44" s="232">
        <f>SUM(C44*6)</f>
        <v>2184.8999999999996</v>
      </c>
      <c r="N44" s="232"/>
      <c r="O44" s="232">
        <f>SUM(C44*7)</f>
        <v>2549.0499999999997</v>
      </c>
      <c r="P44" s="232"/>
      <c r="Q44" s="232">
        <f>SUM(C44*8)</f>
        <v>2913.2</v>
      </c>
      <c r="R44" s="232"/>
      <c r="S44" s="232">
        <f>SUM(C44*9)</f>
        <v>3277.35</v>
      </c>
      <c r="T44" s="232"/>
      <c r="U44" s="232">
        <f>SUM(C44*10)</f>
        <v>3641.5</v>
      </c>
      <c r="V44" s="232"/>
      <c r="W44" s="232">
        <f>SUM(C44*11)</f>
        <v>4005.6499999999996</v>
      </c>
      <c r="X44" s="232"/>
      <c r="Y44" s="232">
        <f>SUM(C44*12)</f>
        <v>4369.7999999999993</v>
      </c>
      <c r="Z44" s="88"/>
      <c r="AA44" s="232">
        <f>SUM(C44*13)</f>
        <v>4733.95</v>
      </c>
      <c r="AB44" s="88"/>
      <c r="AC44" s="232">
        <f>SUM(C44*14)</f>
        <v>5098.0999999999995</v>
      </c>
      <c r="AD44" s="232"/>
      <c r="AE44" s="232">
        <f>SUM(C44*15)</f>
        <v>5462.25</v>
      </c>
    </row>
    <row r="45" spans="1:32">
      <c r="A45" s="88" t="s">
        <v>5</v>
      </c>
      <c r="B45" s="88"/>
      <c r="C45" s="235">
        <v>23.11</v>
      </c>
      <c r="D45" s="236"/>
      <c r="E45" s="232">
        <f>SUM(C45*2)</f>
        <v>46.22</v>
      </c>
      <c r="F45" s="232"/>
      <c r="G45" s="232">
        <f>SUM(C45*3)</f>
        <v>69.33</v>
      </c>
      <c r="H45" s="232"/>
      <c r="I45" s="232">
        <f>SUM(C45*4)</f>
        <v>92.44</v>
      </c>
      <c r="J45" s="232"/>
      <c r="K45" s="232">
        <f>SUM(C45*5)</f>
        <v>115.55</v>
      </c>
      <c r="L45" s="232"/>
      <c r="M45" s="232">
        <f>SUM(C45*6)</f>
        <v>138.66</v>
      </c>
      <c r="N45" s="232"/>
      <c r="O45" s="232">
        <f>SUM(C45*7)</f>
        <v>161.76999999999998</v>
      </c>
      <c r="P45" s="232"/>
      <c r="Q45" s="232">
        <f>SUM(C45*8)</f>
        <v>184.88</v>
      </c>
      <c r="R45" s="232"/>
      <c r="S45" s="232">
        <f>SUM(C45*9)</f>
        <v>207.99</v>
      </c>
      <c r="T45" s="232"/>
      <c r="U45" s="232">
        <f>SUM(C45*10)</f>
        <v>231.1</v>
      </c>
      <c r="V45" s="232"/>
      <c r="W45" s="232">
        <f>SUM(C45*11)</f>
        <v>254.20999999999998</v>
      </c>
      <c r="X45" s="232"/>
      <c r="Y45" s="232">
        <f>SUM(C45*12)</f>
        <v>277.32</v>
      </c>
      <c r="Z45" s="88"/>
      <c r="AA45" s="232">
        <f>Y45</f>
        <v>277.32</v>
      </c>
      <c r="AB45" s="88"/>
      <c r="AC45" s="232">
        <f>AA45</f>
        <v>277.32</v>
      </c>
      <c r="AD45" s="232"/>
      <c r="AE45" s="232">
        <f>AC45</f>
        <v>277.32</v>
      </c>
    </row>
    <row r="46" spans="1:32">
      <c r="A46" s="88" t="s">
        <v>6</v>
      </c>
      <c r="B46" s="88"/>
      <c r="C46" s="235">
        <v>5.5</v>
      </c>
      <c r="D46" s="236"/>
      <c r="E46" s="232">
        <f>SUM(C46*2)</f>
        <v>11</v>
      </c>
      <c r="F46" s="232"/>
      <c r="G46" s="232">
        <f>SUM(C46*3)</f>
        <v>16.5</v>
      </c>
      <c r="H46" s="232"/>
      <c r="I46" s="232">
        <f>SUM(C46*4)</f>
        <v>22</v>
      </c>
      <c r="J46" s="232"/>
      <c r="K46" s="232">
        <f>SUM(C46*5)</f>
        <v>27.5</v>
      </c>
      <c r="L46" s="232"/>
      <c r="M46" s="232">
        <f>SUM(C46*6)</f>
        <v>33</v>
      </c>
      <c r="N46" s="232"/>
      <c r="O46" s="232">
        <f>SUM(C46*7)</f>
        <v>38.5</v>
      </c>
      <c r="P46" s="232"/>
      <c r="Q46" s="232">
        <f>SUM(C46*8)</f>
        <v>44</v>
      </c>
      <c r="R46" s="232"/>
      <c r="S46" s="232">
        <f>SUM(C46*9)</f>
        <v>49.5</v>
      </c>
      <c r="T46" s="232"/>
      <c r="U46" s="232">
        <f>SUM(C46*10)</f>
        <v>55</v>
      </c>
      <c r="V46" s="232"/>
      <c r="W46" s="232">
        <f>SUM(C46*11)</f>
        <v>60.5</v>
      </c>
      <c r="X46" s="232"/>
      <c r="Y46" s="232">
        <f>SUM(C46*12)</f>
        <v>66</v>
      </c>
      <c r="Z46" s="88"/>
      <c r="AA46" s="232">
        <v>66</v>
      </c>
      <c r="AB46" s="88"/>
      <c r="AC46" s="232">
        <v>66</v>
      </c>
      <c r="AD46" s="232"/>
      <c r="AE46" s="232">
        <v>66</v>
      </c>
    </row>
    <row r="47" spans="1:32">
      <c r="A47" s="88" t="s">
        <v>7</v>
      </c>
      <c r="B47" s="88"/>
      <c r="C47" s="237">
        <v>0.04</v>
      </c>
      <c r="D47" s="236"/>
      <c r="E47" s="234">
        <f>SUM(C47*2)</f>
        <v>0.08</v>
      </c>
      <c r="F47" s="232"/>
      <c r="G47" s="234">
        <f>SUM(C47*3)</f>
        <v>0.12</v>
      </c>
      <c r="H47" s="232"/>
      <c r="I47" s="234">
        <f>SUM(C47*4)</f>
        <v>0.16</v>
      </c>
      <c r="J47" s="232"/>
      <c r="K47" s="234">
        <f>SUM(C47*5)</f>
        <v>0.2</v>
      </c>
      <c r="L47" s="232"/>
      <c r="M47" s="234">
        <f>SUM(C47*6)</f>
        <v>0.24</v>
      </c>
      <c r="N47" s="232"/>
      <c r="O47" s="234">
        <f>SUM(C47*7)</f>
        <v>0.28000000000000003</v>
      </c>
      <c r="P47" s="232"/>
      <c r="Q47" s="234">
        <f>SUM(C47*8)</f>
        <v>0.32</v>
      </c>
      <c r="R47" s="232"/>
      <c r="S47" s="234">
        <f>SUM(C47*9)</f>
        <v>0.36</v>
      </c>
      <c r="T47" s="232"/>
      <c r="U47" s="234">
        <f>SUM(C47*10)</f>
        <v>0.4</v>
      </c>
      <c r="V47" s="232"/>
      <c r="W47" s="234">
        <f>SUM(C47*11)</f>
        <v>0.44</v>
      </c>
      <c r="X47" s="232"/>
      <c r="Y47" s="234">
        <f>SUM(C47*12)</f>
        <v>0.48</v>
      </c>
      <c r="Z47" s="88"/>
      <c r="AA47" s="234">
        <v>0.48</v>
      </c>
      <c r="AB47" s="88"/>
      <c r="AC47" s="234">
        <v>0.48</v>
      </c>
      <c r="AD47" s="232"/>
      <c r="AE47" s="234">
        <v>0.48</v>
      </c>
    </row>
    <row r="48" spans="1:32">
      <c r="A48" s="238"/>
      <c r="B48" s="238"/>
      <c r="C48" s="235">
        <f>SUM(C44:C47)</f>
        <v>392.8</v>
      </c>
      <c r="D48" s="236"/>
      <c r="E48" s="232">
        <f>SUM(E44:E47)</f>
        <v>785.6</v>
      </c>
      <c r="F48" s="232"/>
      <c r="G48" s="232">
        <f>SUM(G44:G47)</f>
        <v>1178.3999999999996</v>
      </c>
      <c r="H48" s="232"/>
      <c r="I48" s="232">
        <f>SUM(I44:I47)</f>
        <v>1571.2</v>
      </c>
      <c r="J48" s="232"/>
      <c r="K48" s="232">
        <f>SUM(K44:K47)</f>
        <v>1964</v>
      </c>
      <c r="L48" s="232"/>
      <c r="M48" s="232">
        <f>SUM(M44:M47)</f>
        <v>2356.7999999999993</v>
      </c>
      <c r="N48" s="232"/>
      <c r="O48" s="232">
        <f>SUM(O44:O47)</f>
        <v>2749.6</v>
      </c>
      <c r="P48" s="232"/>
      <c r="Q48" s="232">
        <f>SUM(Q44:Q47)</f>
        <v>3142.4</v>
      </c>
      <c r="R48" s="232"/>
      <c r="S48" s="232">
        <f>SUM(S44:S47)</f>
        <v>3535.2000000000003</v>
      </c>
      <c r="T48" s="232"/>
      <c r="U48" s="232">
        <f>SUM(U44:U47)</f>
        <v>3928</v>
      </c>
      <c r="V48" s="232"/>
      <c r="W48" s="232">
        <f>SUM(W44:W47)</f>
        <v>4320.7999999999993</v>
      </c>
      <c r="X48" s="232"/>
      <c r="Y48" s="232">
        <f>SUM(Y44:Y47)</f>
        <v>4713.5999999999985</v>
      </c>
      <c r="Z48" s="88"/>
      <c r="AA48" s="232">
        <f>SUM(AA44:AA47)</f>
        <v>5077.7499999999991</v>
      </c>
      <c r="AB48" s="88"/>
      <c r="AC48" s="232">
        <f>SUM(AC44:AC47)</f>
        <v>5441.8999999999987</v>
      </c>
      <c r="AD48" s="232"/>
      <c r="AE48" s="232">
        <f t="shared" ref="AE48" si="0">SUM(AE44:AE47)</f>
        <v>5806.0499999999993</v>
      </c>
    </row>
    <row r="49" spans="1:31">
      <c r="A49" s="54"/>
      <c r="B49" s="54"/>
      <c r="C49" s="70"/>
      <c r="D49" s="54"/>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row>
    <row r="50" spans="1:31" ht="30" customHeight="1">
      <c r="A50" s="309" t="s">
        <v>244</v>
      </c>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row>
    <row r="51" spans="1:31">
      <c r="A51" s="230" t="s">
        <v>3</v>
      </c>
      <c r="B51" s="88"/>
      <c r="C51" s="235">
        <f>489.15-C44</f>
        <v>125</v>
      </c>
      <c r="D51" s="236"/>
      <c r="E51" s="232">
        <f>SUM(C51*2)</f>
        <v>250</v>
      </c>
      <c r="F51" s="232"/>
      <c r="G51" s="232">
        <f>SUM(C51*3)</f>
        <v>375</v>
      </c>
      <c r="H51" s="232"/>
      <c r="I51" s="232">
        <f>SUM(C51*4)</f>
        <v>500</v>
      </c>
      <c r="J51" s="232"/>
      <c r="K51" s="232">
        <f>SUM(C51*5)</f>
        <v>625</v>
      </c>
      <c r="L51" s="232"/>
      <c r="M51" s="232">
        <f>SUM(C51*6)</f>
        <v>750</v>
      </c>
      <c r="N51" s="232"/>
      <c r="O51" s="232">
        <f>SUM(C51*7)</f>
        <v>875</v>
      </c>
      <c r="P51" s="232"/>
      <c r="Q51" s="232">
        <f>SUM(C51*8)</f>
        <v>1000</v>
      </c>
      <c r="R51" s="232"/>
      <c r="S51" s="232">
        <f>SUM(C51*9)</f>
        <v>1125</v>
      </c>
      <c r="T51" s="232"/>
      <c r="U51" s="232">
        <f>SUM(C51*10)</f>
        <v>1250</v>
      </c>
      <c r="V51" s="232"/>
      <c r="W51" s="232">
        <f>SUM(C51*11)</f>
        <v>1375</v>
      </c>
      <c r="X51" s="232"/>
      <c r="Y51" s="232">
        <f>SUM(C51*12)</f>
        <v>1500</v>
      </c>
      <c r="Z51" s="88"/>
      <c r="AA51" s="232">
        <f>SUM(C51*13)</f>
        <v>1625</v>
      </c>
      <c r="AB51" s="88"/>
      <c r="AC51" s="232">
        <f>SUM(C51*14)</f>
        <v>1750</v>
      </c>
      <c r="AD51" s="232"/>
      <c r="AE51" s="232">
        <f>SUM(C51*15)</f>
        <v>1875</v>
      </c>
    </row>
    <row r="52" spans="1:31">
      <c r="A52" s="54"/>
      <c r="B52" s="54"/>
      <c r="C52" s="70"/>
      <c r="D52" s="54"/>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row>
    <row r="53" spans="1:31" s="290" customFormat="1" ht="20.100000000000001" customHeight="1">
      <c r="A53" s="299" t="s">
        <v>172</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row>
    <row r="54" spans="1:31">
      <c r="A54" s="230" t="s">
        <v>3</v>
      </c>
      <c r="B54" s="88"/>
      <c r="C54" s="235">
        <v>90.73</v>
      </c>
      <c r="D54" s="236"/>
      <c r="E54" s="232">
        <f>SUM(C54*2)</f>
        <v>181.46</v>
      </c>
      <c r="F54" s="232"/>
      <c r="G54" s="232">
        <f>SUM(C54*3)</f>
        <v>272.19</v>
      </c>
      <c r="H54" s="232"/>
      <c r="I54" s="232">
        <f>SUM(C54*4)</f>
        <v>362.92</v>
      </c>
      <c r="J54" s="232"/>
      <c r="K54" s="232">
        <f>SUM(C54*5)</f>
        <v>453.65000000000003</v>
      </c>
      <c r="L54" s="232"/>
      <c r="M54" s="232">
        <f>SUM(C54*6)</f>
        <v>544.38</v>
      </c>
      <c r="N54" s="232"/>
      <c r="O54" s="232">
        <f>SUM(C54*7)</f>
        <v>635.11</v>
      </c>
      <c r="P54" s="232"/>
      <c r="Q54" s="232">
        <f>SUM(C54*8)</f>
        <v>725.84</v>
      </c>
      <c r="R54" s="232"/>
      <c r="S54" s="232">
        <f>SUM(C54*9)</f>
        <v>816.57</v>
      </c>
      <c r="T54" s="232"/>
      <c r="U54" s="232">
        <f>SUM(C54*10)</f>
        <v>907.30000000000007</v>
      </c>
      <c r="V54" s="232"/>
      <c r="W54" s="232">
        <f>SUM(C54*11)</f>
        <v>998.03000000000009</v>
      </c>
      <c r="X54" s="232"/>
      <c r="Y54" s="232">
        <f>SUM(C54*12)</f>
        <v>1088.76</v>
      </c>
      <c r="Z54" s="88"/>
      <c r="AA54" s="232">
        <f>SUM(C54*13)</f>
        <v>1179.49</v>
      </c>
      <c r="AB54" s="54"/>
      <c r="AC54" s="70"/>
      <c r="AD54" s="70"/>
      <c r="AE54" s="70"/>
    </row>
    <row r="55" spans="1:31">
      <c r="A55" s="88" t="s">
        <v>8</v>
      </c>
      <c r="B55" s="88"/>
      <c r="C55" s="235">
        <v>5.5</v>
      </c>
      <c r="D55" s="236"/>
      <c r="E55" s="232">
        <f>SUM(C55*2)</f>
        <v>11</v>
      </c>
      <c r="F55" s="232"/>
      <c r="G55" s="232">
        <f>SUM(C55*3)</f>
        <v>16.5</v>
      </c>
      <c r="H55" s="232"/>
      <c r="I55" s="232">
        <f>SUM(C55*4)</f>
        <v>22</v>
      </c>
      <c r="J55" s="232"/>
      <c r="K55" s="232">
        <f>SUM(C55*5)</f>
        <v>27.5</v>
      </c>
      <c r="L55" s="232"/>
      <c r="M55" s="232">
        <f>SUM(C55*6)</f>
        <v>33</v>
      </c>
      <c r="N55" s="232"/>
      <c r="O55" s="232">
        <f>SUM(C55*7)</f>
        <v>38.5</v>
      </c>
      <c r="P55" s="232"/>
      <c r="Q55" s="232">
        <f>SUM(C55*8)</f>
        <v>44</v>
      </c>
      <c r="R55" s="232"/>
      <c r="S55" s="232">
        <f>SUM(C55*9)</f>
        <v>49.5</v>
      </c>
      <c r="T55" s="232"/>
      <c r="U55" s="232">
        <f>SUM(C55*10)</f>
        <v>55</v>
      </c>
      <c r="V55" s="232"/>
      <c r="W55" s="232">
        <f>SUM(C55*11)</f>
        <v>60.5</v>
      </c>
      <c r="X55" s="232"/>
      <c r="Y55" s="232">
        <f>SUM(C55*12)</f>
        <v>66</v>
      </c>
      <c r="Z55" s="88"/>
      <c r="AA55" s="232">
        <v>66</v>
      </c>
      <c r="AB55" s="54"/>
      <c r="AC55" s="70"/>
      <c r="AD55" s="70"/>
      <c r="AE55" s="70"/>
    </row>
    <row r="56" spans="1:31">
      <c r="A56" s="88" t="s">
        <v>9</v>
      </c>
      <c r="B56" s="88"/>
      <c r="C56" s="237">
        <v>0.04</v>
      </c>
      <c r="D56" s="236"/>
      <c r="E56" s="234">
        <f>SUM(C56*2)</f>
        <v>0.08</v>
      </c>
      <c r="F56" s="232"/>
      <c r="G56" s="234">
        <f>SUM(C56*3)</f>
        <v>0.12</v>
      </c>
      <c r="H56" s="232"/>
      <c r="I56" s="234">
        <f>SUM(C56*4)</f>
        <v>0.16</v>
      </c>
      <c r="J56" s="232"/>
      <c r="K56" s="234">
        <f>SUM(C56*5)</f>
        <v>0.2</v>
      </c>
      <c r="L56" s="232"/>
      <c r="M56" s="234">
        <f>SUM(C56*6)</f>
        <v>0.24</v>
      </c>
      <c r="N56" s="232"/>
      <c r="O56" s="234">
        <f>SUM(C56*7)</f>
        <v>0.28000000000000003</v>
      </c>
      <c r="P56" s="232"/>
      <c r="Q56" s="234">
        <f>SUM(C56*8)</f>
        <v>0.32</v>
      </c>
      <c r="R56" s="232"/>
      <c r="S56" s="234">
        <f>SUM(C56*9)</f>
        <v>0.36</v>
      </c>
      <c r="T56" s="232"/>
      <c r="U56" s="234">
        <f>SUM(C56*10)</f>
        <v>0.4</v>
      </c>
      <c r="V56" s="232"/>
      <c r="W56" s="234">
        <f>SUM(C56*11)</f>
        <v>0.44</v>
      </c>
      <c r="X56" s="232"/>
      <c r="Y56" s="234">
        <f>SUM(C56*12)</f>
        <v>0.48</v>
      </c>
      <c r="Z56" s="88"/>
      <c r="AA56" s="234">
        <v>0.48</v>
      </c>
      <c r="AB56" s="54"/>
      <c r="AC56" s="70"/>
      <c r="AD56" s="70"/>
      <c r="AE56" s="70"/>
    </row>
    <row r="57" spans="1:31">
      <c r="A57" s="238"/>
      <c r="B57" s="88"/>
      <c r="C57" s="235">
        <f>SUM(C54:C56)</f>
        <v>96.27000000000001</v>
      </c>
      <c r="D57" s="236"/>
      <c r="E57" s="232">
        <f>SUM(E54:E56)</f>
        <v>192.54000000000002</v>
      </c>
      <c r="F57" s="232"/>
      <c r="G57" s="232">
        <f>SUM(G54:G56)</f>
        <v>288.81</v>
      </c>
      <c r="H57" s="232"/>
      <c r="I57" s="232">
        <f>SUM(I54:I56)</f>
        <v>385.08000000000004</v>
      </c>
      <c r="J57" s="232"/>
      <c r="K57" s="232">
        <f>SUM(K54:K56)</f>
        <v>481.35</v>
      </c>
      <c r="L57" s="232"/>
      <c r="M57" s="232">
        <f>SUM(M54:M56)</f>
        <v>577.62</v>
      </c>
      <c r="N57" s="232"/>
      <c r="O57" s="232">
        <f>SUM(O54:O56)</f>
        <v>673.89</v>
      </c>
      <c r="P57" s="232"/>
      <c r="Q57" s="232">
        <f>SUM(Q54:Q56)</f>
        <v>770.16000000000008</v>
      </c>
      <c r="R57" s="232"/>
      <c r="S57" s="232">
        <f>SUM(S54:S56)</f>
        <v>866.43000000000006</v>
      </c>
      <c r="T57" s="232"/>
      <c r="U57" s="232">
        <f>SUM(U54:U56)</f>
        <v>962.7</v>
      </c>
      <c r="V57" s="232"/>
      <c r="W57" s="232">
        <f>SUM(W54:W56)</f>
        <v>1058.9700000000003</v>
      </c>
      <c r="X57" s="232"/>
      <c r="Y57" s="232">
        <f>SUM(Y54:Y56)</f>
        <v>1155.24</v>
      </c>
      <c r="Z57" s="88"/>
      <c r="AA57" s="232">
        <f>SUM(AA54:AA56)</f>
        <v>1245.97</v>
      </c>
      <c r="AB57" s="54"/>
      <c r="AC57" s="70"/>
      <c r="AD57" s="70"/>
      <c r="AE57" s="70"/>
    </row>
    <row r="58" spans="1:31">
      <c r="A58" s="60"/>
      <c r="B58" s="60"/>
      <c r="C58" s="71"/>
      <c r="D58" s="72"/>
      <c r="E58" s="70"/>
      <c r="F58" s="70"/>
      <c r="G58" s="70"/>
      <c r="H58" s="70"/>
      <c r="I58" s="70"/>
      <c r="J58" s="70"/>
      <c r="K58" s="70"/>
      <c r="L58" s="70"/>
      <c r="M58" s="70"/>
      <c r="N58" s="70"/>
      <c r="O58" s="70"/>
      <c r="P58" s="70"/>
      <c r="Q58" s="70"/>
      <c r="R58" s="70"/>
      <c r="S58" s="70"/>
      <c r="T58" s="70"/>
      <c r="U58" s="70"/>
      <c r="V58" s="70"/>
      <c r="W58" s="70"/>
      <c r="X58" s="70"/>
      <c r="Y58" s="70"/>
      <c r="Z58" s="54"/>
      <c r="AA58" s="70"/>
      <c r="AB58" s="54"/>
      <c r="AC58" s="70"/>
      <c r="AD58" s="70"/>
      <c r="AE58" s="70"/>
    </row>
    <row r="59" spans="1:31" s="290" customFormat="1" ht="20.100000000000001" customHeight="1">
      <c r="A59" s="299" t="s">
        <v>173</v>
      </c>
      <c r="B59" s="299"/>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row>
    <row r="60" spans="1:31">
      <c r="A60" s="230" t="s">
        <v>3</v>
      </c>
      <c r="B60" s="88"/>
      <c r="C60" s="235">
        <v>160.53</v>
      </c>
      <c r="D60" s="236"/>
      <c r="E60" s="232">
        <f>SUM(C60*2)</f>
        <v>321.06</v>
      </c>
      <c r="F60" s="232"/>
      <c r="G60" s="232">
        <f>SUM(C60*3)</f>
        <v>481.59000000000003</v>
      </c>
      <c r="H60" s="232"/>
      <c r="I60" s="232">
        <f>SUM(C60*4)</f>
        <v>642.12</v>
      </c>
      <c r="J60" s="232"/>
      <c r="K60" s="232">
        <f>SUM(C60*5)</f>
        <v>802.65</v>
      </c>
      <c r="L60" s="232"/>
      <c r="M60" s="232">
        <f>SUM(C60*6)</f>
        <v>963.18000000000006</v>
      </c>
      <c r="N60" s="232"/>
      <c r="O60" s="232">
        <f>SUM(C60*7)</f>
        <v>1123.71</v>
      </c>
      <c r="P60" s="232"/>
      <c r="Q60" s="232">
        <f>SUM(C60*8)</f>
        <v>1284.24</v>
      </c>
      <c r="R60" s="232"/>
      <c r="S60" s="232">
        <f>SUM(C60*9)</f>
        <v>1444.77</v>
      </c>
      <c r="T60" s="232"/>
      <c r="U60" s="232">
        <f>SUM(C60*10)</f>
        <v>1605.3</v>
      </c>
      <c r="V60" s="232"/>
      <c r="W60" s="232">
        <f>SUM(C60*11)</f>
        <v>1765.83</v>
      </c>
      <c r="X60" s="232"/>
      <c r="Y60" s="232">
        <f>SUM(C60*12)</f>
        <v>1926.3600000000001</v>
      </c>
      <c r="Z60" s="88"/>
      <c r="AA60" s="232">
        <f>SUM(C60*13)</f>
        <v>2086.89</v>
      </c>
      <c r="AB60" s="54"/>
      <c r="AC60" s="70"/>
      <c r="AD60" s="70"/>
      <c r="AE60" s="70"/>
    </row>
    <row r="61" spans="1:31">
      <c r="A61" s="88" t="s">
        <v>8</v>
      </c>
      <c r="B61" s="88"/>
      <c r="C61" s="235">
        <v>5.5</v>
      </c>
      <c r="D61" s="236"/>
      <c r="E61" s="232">
        <f>SUM(C61*2)</f>
        <v>11</v>
      </c>
      <c r="F61" s="232"/>
      <c r="G61" s="232">
        <f>SUM(C61*3)</f>
        <v>16.5</v>
      </c>
      <c r="H61" s="232"/>
      <c r="I61" s="232">
        <f>SUM(C61*4)</f>
        <v>22</v>
      </c>
      <c r="J61" s="232"/>
      <c r="K61" s="232">
        <f>SUM(C61*5)</f>
        <v>27.5</v>
      </c>
      <c r="L61" s="232"/>
      <c r="M61" s="232">
        <f>SUM(C61*6)</f>
        <v>33</v>
      </c>
      <c r="N61" s="232"/>
      <c r="O61" s="232">
        <f>SUM(C61*7)</f>
        <v>38.5</v>
      </c>
      <c r="P61" s="232"/>
      <c r="Q61" s="232">
        <f>SUM(C61*8)</f>
        <v>44</v>
      </c>
      <c r="R61" s="232"/>
      <c r="S61" s="232">
        <f>SUM(C61*9)</f>
        <v>49.5</v>
      </c>
      <c r="T61" s="232"/>
      <c r="U61" s="232">
        <f>SUM(C61*10)</f>
        <v>55</v>
      </c>
      <c r="V61" s="232"/>
      <c r="W61" s="232">
        <f>SUM(C61*11)</f>
        <v>60.5</v>
      </c>
      <c r="X61" s="232"/>
      <c r="Y61" s="232">
        <f>SUM(C61*12)</f>
        <v>66</v>
      </c>
      <c r="Z61" s="88"/>
      <c r="AA61" s="232">
        <v>66</v>
      </c>
      <c r="AB61" s="54"/>
      <c r="AC61" s="70"/>
      <c r="AD61" s="70"/>
      <c r="AE61" s="70"/>
    </row>
    <row r="62" spans="1:31">
      <c r="A62" s="88" t="s">
        <v>9</v>
      </c>
      <c r="B62" s="88"/>
      <c r="C62" s="237">
        <v>0.04</v>
      </c>
      <c r="D62" s="236"/>
      <c r="E62" s="234">
        <f>SUM(C62*2)</f>
        <v>0.08</v>
      </c>
      <c r="F62" s="232"/>
      <c r="G62" s="234">
        <f>SUM(C62*3)</f>
        <v>0.12</v>
      </c>
      <c r="H62" s="232"/>
      <c r="I62" s="234">
        <f>SUM(C62*4)</f>
        <v>0.16</v>
      </c>
      <c r="J62" s="232"/>
      <c r="K62" s="234">
        <f>SUM(C62*5)</f>
        <v>0.2</v>
      </c>
      <c r="L62" s="232"/>
      <c r="M62" s="234">
        <f>SUM(C62*6)</f>
        <v>0.24</v>
      </c>
      <c r="N62" s="232"/>
      <c r="O62" s="234">
        <f>SUM(C62*7)</f>
        <v>0.28000000000000003</v>
      </c>
      <c r="P62" s="232"/>
      <c r="Q62" s="234">
        <f>SUM(C62*8)</f>
        <v>0.32</v>
      </c>
      <c r="R62" s="232"/>
      <c r="S62" s="234">
        <f>SUM(C62*9)</f>
        <v>0.36</v>
      </c>
      <c r="T62" s="232"/>
      <c r="U62" s="234">
        <f>SUM(C62*10)</f>
        <v>0.4</v>
      </c>
      <c r="V62" s="232"/>
      <c r="W62" s="234">
        <f>SUM(C62*11)</f>
        <v>0.44</v>
      </c>
      <c r="X62" s="232"/>
      <c r="Y62" s="234">
        <f>SUM(C62*12)</f>
        <v>0.48</v>
      </c>
      <c r="Z62" s="88"/>
      <c r="AA62" s="234">
        <v>0.48</v>
      </c>
      <c r="AB62" s="54"/>
      <c r="AC62" s="70"/>
      <c r="AD62" s="70"/>
      <c r="AE62" s="70"/>
    </row>
    <row r="63" spans="1:31">
      <c r="A63" s="238"/>
      <c r="B63" s="88"/>
      <c r="C63" s="235">
        <f>SUM(C60:C62)</f>
        <v>166.07</v>
      </c>
      <c r="D63" s="236"/>
      <c r="E63" s="232">
        <f>SUM(E60:E62)</f>
        <v>332.14</v>
      </c>
      <c r="F63" s="232"/>
      <c r="G63" s="232">
        <f>SUM(G60:G62)</f>
        <v>498.21000000000004</v>
      </c>
      <c r="H63" s="232"/>
      <c r="I63" s="232">
        <f>SUM(I60:I62)</f>
        <v>664.28</v>
      </c>
      <c r="J63" s="232"/>
      <c r="K63" s="232">
        <f>SUM(K60:K62)</f>
        <v>830.35</v>
      </c>
      <c r="L63" s="232"/>
      <c r="M63" s="232">
        <f>SUM(M60:M62)</f>
        <v>996.42000000000007</v>
      </c>
      <c r="N63" s="232"/>
      <c r="O63" s="232">
        <f>SUM(O60:O62)</f>
        <v>1162.49</v>
      </c>
      <c r="P63" s="232"/>
      <c r="Q63" s="232">
        <f>SUM(Q60:Q62)</f>
        <v>1328.56</v>
      </c>
      <c r="R63" s="232"/>
      <c r="S63" s="232">
        <f>SUM(S60:S62)</f>
        <v>1494.6299999999999</v>
      </c>
      <c r="T63" s="232"/>
      <c r="U63" s="232">
        <f>SUM(U60:U62)</f>
        <v>1660.7</v>
      </c>
      <c r="V63" s="232"/>
      <c r="W63" s="232">
        <f>SUM(W60:W62)</f>
        <v>1826.77</v>
      </c>
      <c r="X63" s="232"/>
      <c r="Y63" s="232">
        <f>SUM(Y60:Y62)</f>
        <v>1992.8400000000001</v>
      </c>
      <c r="Z63" s="88"/>
      <c r="AA63" s="232">
        <f>SUM(AA60:AA62)</f>
        <v>2153.37</v>
      </c>
      <c r="AB63" s="54"/>
      <c r="AC63" s="70"/>
      <c r="AD63" s="70"/>
      <c r="AE63" s="70"/>
    </row>
    <row r="64" spans="1:31" ht="20.100000000000001" customHeight="1">
      <c r="A64" s="60"/>
      <c r="B64" s="54"/>
      <c r="C64" s="71"/>
      <c r="D64" s="72"/>
      <c r="E64" s="70"/>
      <c r="F64" s="70"/>
      <c r="G64" s="70"/>
      <c r="H64" s="70"/>
      <c r="I64" s="70"/>
      <c r="J64" s="70"/>
      <c r="K64" s="70"/>
      <c r="L64" s="70"/>
      <c r="M64" s="70"/>
      <c r="N64" s="70"/>
      <c r="O64" s="70"/>
      <c r="P64" s="70"/>
      <c r="Q64" s="70"/>
      <c r="R64" s="70"/>
      <c r="S64" s="70"/>
      <c r="T64" s="70"/>
      <c r="U64" s="70"/>
      <c r="V64" s="70"/>
      <c r="W64" s="70"/>
      <c r="X64" s="70"/>
      <c r="Y64" s="70"/>
      <c r="Z64" s="54"/>
      <c r="AA64" s="70"/>
      <c r="AB64" s="54"/>
      <c r="AC64" s="70"/>
      <c r="AD64" s="70"/>
      <c r="AE64" s="70"/>
    </row>
    <row r="65" spans="1:31" ht="15.75">
      <c r="A65" s="73" t="s">
        <v>10</v>
      </c>
      <c r="B65" s="54"/>
      <c r="C65" s="71"/>
      <c r="D65" s="72"/>
      <c r="E65" s="70"/>
      <c r="F65" s="70"/>
      <c r="G65" s="70"/>
      <c r="H65" s="70"/>
      <c r="I65" s="70"/>
      <c r="J65" s="70"/>
      <c r="K65" s="70"/>
      <c r="L65" s="70"/>
      <c r="M65" s="70"/>
      <c r="N65" s="70"/>
      <c r="O65" s="70"/>
      <c r="P65" s="70"/>
      <c r="Q65" s="70"/>
      <c r="R65" s="70"/>
      <c r="S65" s="70"/>
      <c r="T65" s="70"/>
      <c r="U65" s="70"/>
      <c r="V65" s="70"/>
      <c r="W65" s="70"/>
      <c r="X65" s="70"/>
      <c r="Y65" s="70"/>
      <c r="Z65" s="54"/>
      <c r="AA65" s="70"/>
      <c r="AB65" s="54"/>
      <c r="AC65" s="70"/>
      <c r="AD65" s="70"/>
      <c r="AE65" s="70"/>
    </row>
    <row r="66" spans="1:31" ht="30" customHeight="1">
      <c r="A66" s="311" t="s">
        <v>233</v>
      </c>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row>
    <row r="67" spans="1:31" ht="45" customHeight="1">
      <c r="A67" s="312" t="s">
        <v>232</v>
      </c>
      <c r="B67" s="312"/>
      <c r="C67" s="312"/>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row>
    <row r="68" spans="1:31" ht="20.100000000000001" customHeight="1">
      <c r="A68" s="74"/>
      <c r="B68" s="54"/>
      <c r="C68" s="75"/>
      <c r="D68" s="75"/>
      <c r="E68" s="75"/>
      <c r="F68" s="54"/>
      <c r="G68" s="76"/>
      <c r="H68" s="54"/>
      <c r="I68" s="76"/>
      <c r="J68" s="54"/>
      <c r="K68" s="77"/>
      <c r="L68" s="54"/>
      <c r="M68" s="76"/>
      <c r="N68" s="54"/>
      <c r="O68" s="76"/>
      <c r="P68" s="54"/>
      <c r="Q68" s="76"/>
      <c r="R68" s="54"/>
      <c r="S68" s="76"/>
      <c r="T68" s="54"/>
      <c r="U68" s="76"/>
      <c r="V68" s="54"/>
      <c r="W68" s="76"/>
      <c r="X68" s="54"/>
      <c r="Y68" s="76"/>
      <c r="Z68" s="54"/>
      <c r="AA68" s="54"/>
      <c r="AB68" s="54"/>
      <c r="AC68" s="54"/>
      <c r="AD68" s="54"/>
      <c r="AE68" s="54"/>
    </row>
    <row r="69" spans="1:31">
      <c r="A69" s="8"/>
      <c r="K69" s="7"/>
    </row>
    <row r="70" spans="1:31">
      <c r="K70" s="7"/>
    </row>
    <row r="71" spans="1:31">
      <c r="A71" s="4"/>
      <c r="B71" s="6"/>
      <c r="K71" s="7"/>
    </row>
    <row r="72" spans="1:31">
      <c r="A72" s="4"/>
      <c r="B72" s="6"/>
      <c r="K72" s="7"/>
    </row>
    <row r="73" spans="1:31">
      <c r="A73" s="9"/>
      <c r="B73" s="6"/>
      <c r="K73" s="7"/>
    </row>
    <row r="74" spans="1:31">
      <c r="K74" s="7"/>
    </row>
    <row r="75" spans="1:31">
      <c r="A75" s="8"/>
      <c r="K75" s="7"/>
    </row>
    <row r="76" spans="1:31">
      <c r="K76" s="7"/>
    </row>
    <row r="77" spans="1:31">
      <c r="A77" s="8"/>
      <c r="K77" s="7"/>
    </row>
    <row r="78" spans="1:31">
      <c r="A78" s="9"/>
      <c r="B78" s="6"/>
      <c r="K78" s="7"/>
    </row>
    <row r="79" spans="1:31">
      <c r="A79" s="10"/>
      <c r="B79" s="6"/>
      <c r="K79" s="7"/>
    </row>
    <row r="80" spans="1:31">
      <c r="A80" s="9"/>
      <c r="B80" s="6"/>
      <c r="K80" s="7"/>
    </row>
    <row r="81" spans="1:11">
      <c r="K81" s="7"/>
    </row>
    <row r="82" spans="1:11">
      <c r="K82" s="7"/>
    </row>
    <row r="83" spans="1:11">
      <c r="A83" s="11"/>
      <c r="K83" s="7"/>
    </row>
    <row r="84" spans="1:11">
      <c r="A84" s="7"/>
      <c r="K84" s="7"/>
    </row>
    <row r="85" spans="1:11">
      <c r="A85" s="11"/>
      <c r="K85" s="7"/>
    </row>
    <row r="86" spans="1:11">
      <c r="A86" s="7"/>
      <c r="K86" s="7"/>
    </row>
    <row r="87" spans="1:11">
      <c r="A87" s="7"/>
      <c r="K87" s="7"/>
    </row>
    <row r="88" spans="1:11">
      <c r="A88" s="11"/>
      <c r="K88" s="7"/>
    </row>
    <row r="89" spans="1:11">
      <c r="A89" s="7"/>
      <c r="K89" s="7"/>
    </row>
    <row r="90" spans="1:11">
      <c r="A90" s="7"/>
      <c r="K90" s="7"/>
    </row>
    <row r="91" spans="1:11">
      <c r="A91" s="11"/>
      <c r="K91" s="7"/>
    </row>
    <row r="92" spans="1:11">
      <c r="A92" s="7"/>
      <c r="K92" s="7"/>
    </row>
    <row r="93" spans="1:11">
      <c r="A93" s="7"/>
      <c r="K93" s="7"/>
    </row>
    <row r="94" spans="1:11">
      <c r="A94" s="7"/>
      <c r="K94" s="7"/>
    </row>
    <row r="95" spans="1:11">
      <c r="A95" s="7"/>
      <c r="K95" s="7"/>
    </row>
    <row r="96" spans="1:11">
      <c r="A96" s="7"/>
      <c r="K96" s="7"/>
    </row>
    <row r="97" spans="1:11">
      <c r="A97" s="7"/>
      <c r="K97" s="7"/>
    </row>
    <row r="98" spans="1:11">
      <c r="A98" s="7"/>
      <c r="K98" s="7"/>
    </row>
    <row r="99" spans="1:11">
      <c r="A99" s="7"/>
      <c r="K99" s="7"/>
    </row>
    <row r="100" spans="1:11">
      <c r="K100" s="7"/>
    </row>
    <row r="101" spans="1:11">
      <c r="K101" s="7"/>
    </row>
    <row r="102" spans="1:11">
      <c r="K102" s="7"/>
    </row>
  </sheetData>
  <mergeCells count="18">
    <mergeCell ref="A16:AE16"/>
    <mergeCell ref="A1:AE1"/>
    <mergeCell ref="A2:AE2"/>
    <mergeCell ref="A3:AE3"/>
    <mergeCell ref="A5:AE5"/>
    <mergeCell ref="A8:AE8"/>
    <mergeCell ref="A67:AE67"/>
    <mergeCell ref="A19:AE19"/>
    <mergeCell ref="A22:AE22"/>
    <mergeCell ref="A26:AE26"/>
    <mergeCell ref="A34:AE34"/>
    <mergeCell ref="A37:AE37"/>
    <mergeCell ref="A40:AE40"/>
    <mergeCell ref="A43:AE43"/>
    <mergeCell ref="A50:AE50"/>
    <mergeCell ref="A53:AE53"/>
    <mergeCell ref="A59:AE59"/>
    <mergeCell ref="A66:AE66"/>
  </mergeCells>
  <pageMargins left="0.45" right="0.2" top="0.75" bottom="0.75" header="0.3" footer="0.3"/>
  <pageSetup scale="63" fitToHeight="0" orientation="landscape" useFirstPageNumber="1" r:id="rId1"/>
  <headerFooter>
    <oddFooter>&amp;CTuition Fee Schedule&amp;RPage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DD88-E02E-4CDC-96C5-757EAAD142F9}">
  <sheetPr>
    <pageSetUpPr fitToPage="1"/>
  </sheetPr>
  <dimension ref="A1:I67"/>
  <sheetViews>
    <sheetView topLeftCell="A10" zoomScaleNormal="100" workbookViewId="0">
      <selection activeCell="B49" sqref="B49"/>
    </sheetView>
  </sheetViews>
  <sheetFormatPr defaultRowHeight="15"/>
  <cols>
    <col min="1" max="1" width="3.5703125" style="88" customWidth="1"/>
    <col min="2" max="2" width="56.140625" customWidth="1"/>
    <col min="3" max="3" width="3.7109375" customWidth="1"/>
    <col min="4" max="4" width="19.5703125" bestFit="1" customWidth="1"/>
    <col min="5" max="5" width="4.85546875" customWidth="1"/>
    <col min="6" max="6" width="19.5703125" bestFit="1" customWidth="1"/>
    <col min="7" max="8" width="3.5703125" style="88" customWidth="1"/>
    <col min="9" max="9" width="12.85546875" bestFit="1" customWidth="1"/>
  </cols>
  <sheetData>
    <row r="1" spans="2:7" ht="18" customHeight="1">
      <c r="B1" s="317" t="s">
        <v>17</v>
      </c>
      <c r="C1" s="317"/>
      <c r="D1" s="317"/>
      <c r="E1" s="317"/>
      <c r="F1" s="317"/>
      <c r="G1" s="264"/>
    </row>
    <row r="2" spans="2:7" ht="19.5">
      <c r="B2" s="316" t="s">
        <v>174</v>
      </c>
      <c r="C2" s="316"/>
      <c r="D2" s="316"/>
      <c r="E2" s="316"/>
      <c r="F2" s="316"/>
    </row>
    <row r="3" spans="2:7" ht="18" customHeight="1">
      <c r="B3" s="316" t="s">
        <v>18</v>
      </c>
      <c r="C3" s="316"/>
      <c r="D3" s="316"/>
      <c r="E3" s="316"/>
      <c r="F3" s="316"/>
      <c r="G3" s="257"/>
    </row>
    <row r="4" spans="2:7" ht="19.5">
      <c r="B4" s="318" t="s">
        <v>19</v>
      </c>
      <c r="C4" s="318"/>
      <c r="D4" s="318"/>
      <c r="E4" s="318"/>
      <c r="F4" s="318"/>
    </row>
    <row r="5" spans="2:7" ht="18" hidden="1" customHeight="1">
      <c r="B5" s="88"/>
      <c r="C5" s="217"/>
      <c r="D5" s="217"/>
      <c r="E5" s="217"/>
      <c r="F5" s="217"/>
      <c r="G5" s="217"/>
    </row>
    <row r="6" spans="2:7" ht="6.95" hidden="1" customHeight="1">
      <c r="B6" s="88"/>
      <c r="C6" s="88"/>
      <c r="D6" s="88"/>
      <c r="E6" s="88"/>
      <c r="F6" s="88"/>
    </row>
    <row r="7" spans="2:7">
      <c r="B7" s="88"/>
      <c r="C7" s="88"/>
      <c r="D7" s="88"/>
      <c r="E7" s="88"/>
      <c r="F7" s="88"/>
    </row>
    <row r="8" spans="2:7" ht="15.75" thickBot="1">
      <c r="B8" s="88"/>
      <c r="C8" s="88"/>
      <c r="D8" s="88"/>
      <c r="E8" s="88"/>
      <c r="F8" s="88"/>
    </row>
    <row r="9" spans="2:7" ht="16.5">
      <c r="B9" s="88"/>
      <c r="C9" s="88"/>
      <c r="D9" s="319" t="s">
        <v>20</v>
      </c>
      <c r="E9" s="320"/>
      <c r="F9" s="321"/>
    </row>
    <row r="10" spans="2:7" ht="15.75">
      <c r="B10" s="89" t="s">
        <v>21</v>
      </c>
      <c r="C10" s="88"/>
      <c r="D10" s="256" t="s">
        <v>181</v>
      </c>
      <c r="E10" s="255"/>
      <c r="F10" s="256" t="s">
        <v>182</v>
      </c>
    </row>
    <row r="11" spans="2:7">
      <c r="B11" s="97" t="s">
        <v>47</v>
      </c>
      <c r="C11" s="88"/>
      <c r="D11" s="270">
        <v>100</v>
      </c>
      <c r="E11" s="267"/>
      <c r="F11" s="271">
        <v>100</v>
      </c>
    </row>
    <row r="12" spans="2:7">
      <c r="B12" s="98" t="s">
        <v>48</v>
      </c>
      <c r="C12" s="88"/>
      <c r="D12" s="270">
        <v>100</v>
      </c>
      <c r="E12" s="267"/>
      <c r="F12" s="271">
        <v>100</v>
      </c>
    </row>
    <row r="13" spans="2:7">
      <c r="B13" s="99" t="s">
        <v>49</v>
      </c>
      <c r="C13" s="88"/>
      <c r="D13" s="270">
        <v>500</v>
      </c>
      <c r="E13" s="267"/>
      <c r="F13" s="271">
        <v>500</v>
      </c>
    </row>
    <row r="14" spans="2:7">
      <c r="B14" s="99" t="s">
        <v>50</v>
      </c>
      <c r="C14" s="88"/>
      <c r="D14" s="270">
        <v>500</v>
      </c>
      <c r="E14" s="267"/>
      <c r="F14" s="271">
        <v>500</v>
      </c>
    </row>
    <row r="15" spans="2:7">
      <c r="B15" s="99" t="s">
        <v>51</v>
      </c>
      <c r="C15" s="88"/>
      <c r="D15" s="270">
        <v>500</v>
      </c>
      <c r="E15" s="267"/>
      <c r="F15" s="271">
        <v>500</v>
      </c>
    </row>
    <row r="16" spans="2:7">
      <c r="B16" s="99" t="s">
        <v>176</v>
      </c>
      <c r="C16" s="93"/>
      <c r="D16" s="270">
        <v>250</v>
      </c>
      <c r="E16" s="272"/>
      <c r="F16" s="271">
        <v>0</v>
      </c>
    </row>
    <row r="17" spans="2:6">
      <c r="B17" s="99" t="s">
        <v>177</v>
      </c>
      <c r="C17" s="93"/>
      <c r="D17" s="270">
        <v>250</v>
      </c>
      <c r="E17" s="272"/>
      <c r="F17" s="271">
        <v>0</v>
      </c>
    </row>
    <row r="18" spans="2:6">
      <c r="B18" s="99" t="s">
        <v>53</v>
      </c>
      <c r="C18" s="88"/>
      <c r="D18" s="270">
        <v>125</v>
      </c>
      <c r="E18" s="267"/>
      <c r="F18" s="271">
        <v>125</v>
      </c>
    </row>
    <row r="19" spans="2:6">
      <c r="B19" s="99" t="s">
        <v>178</v>
      </c>
      <c r="C19" s="88"/>
      <c r="D19" s="270">
        <v>125</v>
      </c>
      <c r="E19" s="267"/>
      <c r="F19" s="271">
        <v>125</v>
      </c>
    </row>
    <row r="20" spans="2:6">
      <c r="B20" s="99" t="s">
        <v>179</v>
      </c>
      <c r="C20" s="88"/>
      <c r="D20" s="270">
        <v>20</v>
      </c>
      <c r="E20" s="267"/>
      <c r="F20" s="271">
        <v>0</v>
      </c>
    </row>
    <row r="21" spans="2:6">
      <c r="B21" s="99" t="s">
        <v>55</v>
      </c>
      <c r="C21" s="88"/>
      <c r="D21" s="270">
        <v>295</v>
      </c>
      <c r="E21" s="267"/>
      <c r="F21" s="271">
        <v>295</v>
      </c>
    </row>
    <row r="22" spans="2:6">
      <c r="B22" s="99" t="s">
        <v>56</v>
      </c>
      <c r="C22" s="88"/>
      <c r="D22" s="270">
        <v>145</v>
      </c>
      <c r="E22" s="267"/>
      <c r="F22" s="271">
        <v>145</v>
      </c>
    </row>
    <row r="23" spans="2:6">
      <c r="B23" s="99" t="s">
        <v>57</v>
      </c>
      <c r="C23" s="88"/>
      <c r="D23" s="270">
        <v>145</v>
      </c>
      <c r="E23" s="267"/>
      <c r="F23" s="271">
        <v>145</v>
      </c>
    </row>
    <row r="24" spans="2:6">
      <c r="B24" s="99" t="s">
        <v>58</v>
      </c>
      <c r="C24" s="88"/>
      <c r="D24" s="270">
        <v>295</v>
      </c>
      <c r="E24" s="267"/>
      <c r="F24" s="271">
        <v>295</v>
      </c>
    </row>
    <row r="25" spans="2:6">
      <c r="B25" s="99" t="s">
        <v>59</v>
      </c>
      <c r="C25" s="88"/>
      <c r="D25" s="270">
        <v>145</v>
      </c>
      <c r="E25" s="267"/>
      <c r="F25" s="271">
        <v>145</v>
      </c>
    </row>
    <row r="26" spans="2:6">
      <c r="B26" s="99" t="s">
        <v>60</v>
      </c>
      <c r="C26" s="88"/>
      <c r="D26" s="270">
        <v>145</v>
      </c>
      <c r="E26" s="267"/>
      <c r="F26" s="271">
        <v>145</v>
      </c>
    </row>
    <row r="27" spans="2:6">
      <c r="B27" s="99" t="s">
        <v>61</v>
      </c>
      <c r="C27" s="88"/>
      <c r="D27" s="270">
        <v>145</v>
      </c>
      <c r="E27" s="267"/>
      <c r="F27" s="271">
        <v>145</v>
      </c>
    </row>
    <row r="28" spans="2:6">
      <c r="B28" s="99" t="s">
        <v>62</v>
      </c>
      <c r="C28" s="88"/>
      <c r="D28" s="270">
        <v>145</v>
      </c>
      <c r="E28" s="267"/>
      <c r="F28" s="271">
        <v>145</v>
      </c>
    </row>
    <row r="29" spans="2:6">
      <c r="B29" s="99" t="s">
        <v>63</v>
      </c>
      <c r="C29" s="88"/>
      <c r="D29" s="270">
        <v>145</v>
      </c>
      <c r="E29" s="267"/>
      <c r="F29" s="271">
        <v>145</v>
      </c>
    </row>
    <row r="30" spans="2:6">
      <c r="B30" s="99" t="s">
        <v>64</v>
      </c>
      <c r="C30" s="88"/>
      <c r="D30" s="270">
        <v>145</v>
      </c>
      <c r="E30" s="267"/>
      <c r="F30" s="271">
        <v>145</v>
      </c>
    </row>
    <row r="31" spans="2:6">
      <c r="B31" s="99" t="s">
        <v>71</v>
      </c>
      <c r="C31" s="88"/>
      <c r="D31" s="270">
        <v>100</v>
      </c>
      <c r="E31" s="272"/>
      <c r="F31" s="271">
        <v>100</v>
      </c>
    </row>
    <row r="32" spans="2:6">
      <c r="B32" s="99" t="s">
        <v>72</v>
      </c>
      <c r="C32" s="88"/>
      <c r="D32" s="270">
        <v>100</v>
      </c>
      <c r="E32" s="267"/>
      <c r="F32" s="271">
        <v>100</v>
      </c>
    </row>
    <row r="33" spans="2:9">
      <c r="B33" s="99" t="s">
        <v>73</v>
      </c>
      <c r="C33" s="88"/>
      <c r="D33" s="270">
        <v>500</v>
      </c>
      <c r="E33" s="267"/>
      <c r="F33" s="271">
        <v>500</v>
      </c>
    </row>
    <row r="34" spans="2:9">
      <c r="B34" s="99" t="s">
        <v>180</v>
      </c>
      <c r="C34" s="88"/>
      <c r="D34" s="270">
        <v>200</v>
      </c>
      <c r="E34" s="267"/>
      <c r="F34" s="271">
        <v>0</v>
      </c>
    </row>
    <row r="35" spans="2:9" ht="21.75" customHeight="1" thickBot="1">
      <c r="B35" s="89"/>
      <c r="C35" s="88"/>
      <c r="D35" s="258"/>
      <c r="E35" s="126"/>
      <c r="F35" s="126"/>
    </row>
    <row r="36" spans="2:9" ht="16.5">
      <c r="B36" s="89"/>
      <c r="C36" s="88"/>
      <c r="D36" s="319" t="s">
        <v>20</v>
      </c>
      <c r="E36" s="320"/>
      <c r="F36" s="321"/>
    </row>
    <row r="37" spans="2:9" ht="15.75">
      <c r="B37" s="89" t="s">
        <v>79</v>
      </c>
      <c r="C37" s="88"/>
      <c r="D37" s="256" t="s">
        <v>181</v>
      </c>
      <c r="E37" s="255"/>
      <c r="F37" s="256" t="s">
        <v>182</v>
      </c>
    </row>
    <row r="38" spans="2:9">
      <c r="B38" s="117" t="s">
        <v>80</v>
      </c>
      <c r="C38" s="88"/>
      <c r="D38" s="266">
        <v>0</v>
      </c>
      <c r="E38" s="267"/>
      <c r="F38" s="268">
        <v>600</v>
      </c>
      <c r="I38" s="137"/>
    </row>
    <row r="39" spans="2:9">
      <c r="B39" s="117" t="s">
        <v>81</v>
      </c>
      <c r="C39" s="88"/>
      <c r="D39" s="266">
        <v>0</v>
      </c>
      <c r="E39" s="267"/>
      <c r="F39" s="269">
        <v>450</v>
      </c>
    </row>
    <row r="40" spans="2:9">
      <c r="B40" s="259"/>
      <c r="C40" s="88"/>
      <c r="D40" s="260"/>
      <c r="E40" s="90"/>
      <c r="F40" s="245"/>
    </row>
    <row r="41" spans="2:9" ht="15.75">
      <c r="B41" s="89"/>
      <c r="C41" s="88"/>
      <c r="D41" s="102"/>
      <c r="E41" s="90"/>
      <c r="F41" s="102"/>
    </row>
    <row r="42" spans="2:9" ht="15" customHeight="1">
      <c r="B42" s="261"/>
      <c r="C42" s="261"/>
      <c r="D42" s="313" t="s">
        <v>20</v>
      </c>
      <c r="E42" s="314"/>
      <c r="F42" s="314"/>
    </row>
    <row r="43" spans="2:9" ht="15.75">
      <c r="B43" s="262"/>
      <c r="C43" s="261"/>
      <c r="D43" s="256" t="s">
        <v>181</v>
      </c>
      <c r="E43" s="261"/>
      <c r="F43" s="256" t="s">
        <v>182</v>
      </c>
    </row>
    <row r="44" spans="2:9" ht="15" customHeight="1">
      <c r="B44" s="263" t="s">
        <v>82</v>
      </c>
      <c r="C44" s="315"/>
      <c r="D44" s="315"/>
      <c r="E44" s="315"/>
      <c r="F44" s="315"/>
    </row>
    <row r="45" spans="2:9" ht="15.75">
      <c r="B45" s="274" t="s">
        <v>83</v>
      </c>
      <c r="C45" s="275"/>
      <c r="D45" s="276">
        <v>35</v>
      </c>
      <c r="E45" s="277"/>
      <c r="F45" s="278">
        <v>35</v>
      </c>
    </row>
    <row r="46" spans="2:9" ht="15.75">
      <c r="B46" s="274" t="s">
        <v>84</v>
      </c>
      <c r="C46" s="275"/>
      <c r="D46" s="279">
        <v>0.03</v>
      </c>
      <c r="E46" s="277"/>
      <c r="F46" s="279">
        <v>0.03</v>
      </c>
    </row>
    <row r="47" spans="2:9" ht="15.75">
      <c r="B47" s="280" t="s">
        <v>85</v>
      </c>
      <c r="C47" s="275"/>
      <c r="D47" s="286" t="s">
        <v>188</v>
      </c>
      <c r="E47" s="277"/>
      <c r="F47" s="276">
        <v>100</v>
      </c>
    </row>
    <row r="48" spans="2:9" ht="15.75">
      <c r="B48" s="280" t="s">
        <v>220</v>
      </c>
      <c r="C48" s="275"/>
      <c r="D48" s="281" t="s">
        <v>86</v>
      </c>
      <c r="E48" s="282"/>
      <c r="F48" s="281" t="s">
        <v>86</v>
      </c>
    </row>
    <row r="49" spans="2:6" ht="15.75">
      <c r="B49" s="280" t="s">
        <v>187</v>
      </c>
      <c r="C49" s="275"/>
      <c r="D49" s="283">
        <v>10</v>
      </c>
      <c r="E49" s="277"/>
      <c r="F49" s="283">
        <v>10</v>
      </c>
    </row>
    <row r="50" spans="2:6" ht="15.75">
      <c r="B50" s="280" t="s">
        <v>87</v>
      </c>
      <c r="C50" s="275"/>
      <c r="D50" s="283">
        <v>25</v>
      </c>
      <c r="E50" s="277"/>
      <c r="F50" s="283">
        <v>25</v>
      </c>
    </row>
    <row r="51" spans="2:6" ht="15.75">
      <c r="B51" s="280" t="s">
        <v>88</v>
      </c>
      <c r="C51" s="275"/>
      <c r="D51" s="283">
        <v>25</v>
      </c>
      <c r="E51" s="277"/>
      <c r="F51" s="283">
        <v>25</v>
      </c>
    </row>
    <row r="52" spans="2:6" ht="15.75">
      <c r="B52" s="280" t="s">
        <v>216</v>
      </c>
      <c r="C52" s="275"/>
      <c r="D52" s="284">
        <v>1.7500000000000002E-2</v>
      </c>
      <c r="E52" s="277"/>
      <c r="F52" s="284">
        <v>1.7500000000000002E-2</v>
      </c>
    </row>
    <row r="53" spans="2:6" ht="15.75">
      <c r="B53" s="280" t="s">
        <v>217</v>
      </c>
      <c r="C53" s="275"/>
      <c r="D53" s="283">
        <v>45</v>
      </c>
      <c r="E53" s="277"/>
      <c r="F53" s="283">
        <v>40</v>
      </c>
    </row>
    <row r="54" spans="2:6" ht="15.75">
      <c r="B54" s="280" t="s">
        <v>218</v>
      </c>
      <c r="C54" s="275"/>
      <c r="D54" s="285" t="s">
        <v>86</v>
      </c>
      <c r="E54" s="282"/>
      <c r="F54" s="285" t="s">
        <v>86</v>
      </c>
    </row>
    <row r="55" spans="2:6" ht="15.75">
      <c r="B55" s="280" t="s">
        <v>219</v>
      </c>
      <c r="C55" s="275"/>
      <c r="D55" s="283">
        <v>100</v>
      </c>
      <c r="E55" s="277"/>
      <c r="F55" s="283">
        <v>100</v>
      </c>
    </row>
    <row r="56" spans="2:6" ht="15.75">
      <c r="B56" s="280" t="s">
        <v>89</v>
      </c>
      <c r="C56" s="275"/>
      <c r="D56" s="285" t="s">
        <v>90</v>
      </c>
      <c r="E56" s="277"/>
      <c r="F56" s="285" t="s">
        <v>90</v>
      </c>
    </row>
    <row r="57" spans="2:6" ht="15.75">
      <c r="B57" s="280" t="s">
        <v>91</v>
      </c>
      <c r="C57" s="275"/>
      <c r="D57" s="283">
        <v>8.25</v>
      </c>
      <c r="E57" s="277"/>
      <c r="F57" s="283">
        <v>8.25</v>
      </c>
    </row>
    <row r="58" spans="2:6">
      <c r="B58" s="88"/>
      <c r="C58" s="88"/>
      <c r="D58" s="88"/>
      <c r="E58" s="88"/>
      <c r="F58" s="88"/>
    </row>
    <row r="59" spans="2:6">
      <c r="B59" s="88"/>
      <c r="C59" s="88"/>
      <c r="D59" s="88"/>
      <c r="E59" s="88"/>
      <c r="F59" s="88"/>
    </row>
    <row r="60" spans="2:6">
      <c r="B60" s="88"/>
      <c r="C60" s="88"/>
      <c r="D60" s="88"/>
      <c r="E60" s="88"/>
      <c r="F60" s="88"/>
    </row>
    <row r="61" spans="2:6">
      <c r="B61" s="88"/>
      <c r="C61" s="88"/>
      <c r="D61" s="88"/>
      <c r="E61" s="88"/>
      <c r="F61" s="88"/>
    </row>
    <row r="62" spans="2:6">
      <c r="B62" s="88"/>
      <c r="C62" s="88"/>
      <c r="D62" s="88"/>
      <c r="E62" s="88"/>
      <c r="F62" s="88"/>
    </row>
    <row r="63" spans="2:6">
      <c r="B63" s="88"/>
      <c r="C63" s="88"/>
      <c r="D63" s="88"/>
      <c r="E63" s="88"/>
      <c r="F63" s="88"/>
    </row>
    <row r="64" spans="2:6">
      <c r="B64" s="88"/>
      <c r="C64" s="88"/>
      <c r="D64" s="88"/>
      <c r="E64" s="88"/>
      <c r="F64" s="88"/>
    </row>
    <row r="65" spans="2:6">
      <c r="B65" s="88"/>
      <c r="C65" s="88"/>
      <c r="D65" s="88"/>
      <c r="E65" s="88"/>
      <c r="F65" s="88"/>
    </row>
    <row r="66" spans="2:6">
      <c r="B66" s="88"/>
      <c r="C66" s="88"/>
      <c r="D66" s="88"/>
      <c r="E66" s="88"/>
      <c r="F66" s="88"/>
    </row>
    <row r="67" spans="2:6">
      <c r="B67" s="88"/>
      <c r="C67" s="88"/>
      <c r="D67" s="88"/>
      <c r="E67" s="88"/>
      <c r="F67" s="88"/>
    </row>
  </sheetData>
  <mergeCells count="9">
    <mergeCell ref="D42:F42"/>
    <mergeCell ref="C44:D44"/>
    <mergeCell ref="E44:F44"/>
    <mergeCell ref="B3:F3"/>
    <mergeCell ref="B1:F1"/>
    <mergeCell ref="B2:F2"/>
    <mergeCell ref="B4:F4"/>
    <mergeCell ref="D36:F36"/>
    <mergeCell ref="D9:F9"/>
  </mergeCells>
  <pageMargins left="0.45" right="0.2" top="0.75" bottom="0.5" header="0.3" footer="0.3"/>
  <pageSetup fitToHeight="0" orientation="landscape" r:id="rId1"/>
  <headerFooter>
    <oddFooter>&amp;CCourse and Other Fees&amp;RPage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53E9E-4CF7-40E4-86C2-50F1E2D53E58}">
  <sheetPr>
    <pageSetUpPr fitToPage="1"/>
  </sheetPr>
  <dimension ref="A1:U283"/>
  <sheetViews>
    <sheetView zoomScaleNormal="100" workbookViewId="0">
      <selection activeCell="X5" sqref="X5"/>
    </sheetView>
  </sheetViews>
  <sheetFormatPr defaultRowHeight="15"/>
  <cols>
    <col min="1" max="1" width="3.5703125" customWidth="1"/>
    <col min="2" max="2" width="56.140625" customWidth="1"/>
    <col min="3" max="3" width="3.7109375" customWidth="1"/>
    <col min="4" max="4" width="12.85546875" customWidth="1"/>
    <col min="5" max="5" width="4.85546875" customWidth="1"/>
    <col min="6" max="6" width="11.42578125" customWidth="1"/>
    <col min="7" max="7" width="4.85546875" customWidth="1"/>
    <col min="8" max="8" width="9.85546875" customWidth="1"/>
    <col min="9" max="9" width="4.85546875" customWidth="1"/>
    <col min="10" max="10" width="11.85546875" customWidth="1"/>
    <col min="11" max="11" width="3.7109375" customWidth="1"/>
    <col min="12" max="12" width="14.28515625" customWidth="1"/>
    <col min="13" max="13" width="4.85546875" customWidth="1"/>
    <col min="14" max="14" width="14.85546875" customWidth="1"/>
    <col min="15" max="15" width="4.85546875" customWidth="1"/>
    <col min="16" max="16" width="11.28515625" customWidth="1"/>
    <col min="17" max="17" width="4.85546875" customWidth="1"/>
    <col min="18" max="18" width="16.5703125" customWidth="1"/>
    <col min="19" max="20" width="3.5703125" customWidth="1"/>
    <col min="21" max="21" width="12.85546875" bestFit="1" customWidth="1"/>
  </cols>
  <sheetData>
    <row r="1" spans="1:20" ht="18">
      <c r="A1" s="88"/>
      <c r="B1" s="216" t="s">
        <v>92</v>
      </c>
      <c r="C1" s="126"/>
      <c r="D1" s="126"/>
      <c r="E1" s="126"/>
      <c r="F1" s="126"/>
      <c r="G1" s="126"/>
      <c r="H1" s="126"/>
      <c r="I1" s="126"/>
      <c r="J1" s="126"/>
      <c r="K1" s="126"/>
      <c r="L1" s="126"/>
      <c r="M1" s="126"/>
      <c r="N1" s="126"/>
      <c r="O1" s="126"/>
      <c r="P1" s="126"/>
      <c r="Q1" s="126"/>
      <c r="R1" s="127"/>
      <c r="S1" s="88"/>
      <c r="T1" s="88"/>
    </row>
    <row r="2" spans="1:20" ht="18">
      <c r="A2" s="88"/>
      <c r="B2" s="216" t="s">
        <v>93</v>
      </c>
      <c r="C2" s="126"/>
      <c r="D2" s="126"/>
      <c r="E2" s="126"/>
      <c r="F2" s="126"/>
      <c r="G2" s="126"/>
      <c r="H2" s="126"/>
      <c r="I2" s="126"/>
      <c r="J2" s="126"/>
      <c r="K2" s="126"/>
      <c r="L2" s="126"/>
      <c r="M2" s="126"/>
      <c r="N2" s="126"/>
      <c r="O2" s="126"/>
      <c r="P2" s="126"/>
      <c r="Q2" s="126"/>
      <c r="R2" s="127" t="s">
        <v>94</v>
      </c>
      <c r="S2" s="88"/>
      <c r="T2" s="88"/>
    </row>
    <row r="3" spans="1:20" ht="18" customHeight="1">
      <c r="B3" s="216" t="s">
        <v>17</v>
      </c>
      <c r="C3" s="217"/>
      <c r="D3" s="217"/>
      <c r="E3" s="217"/>
      <c r="F3" s="217"/>
      <c r="G3" s="217"/>
      <c r="H3" s="217"/>
      <c r="I3" s="217"/>
      <c r="J3" s="217"/>
      <c r="K3" s="217"/>
      <c r="L3" s="217"/>
      <c r="M3" s="217"/>
      <c r="N3" s="217"/>
      <c r="O3" s="217"/>
      <c r="P3" s="217"/>
      <c r="Q3" s="217"/>
      <c r="R3" s="217"/>
      <c r="S3" s="217"/>
    </row>
    <row r="4" spans="1:20" ht="6.95" customHeight="1" thickBot="1">
      <c r="A4" s="120"/>
      <c r="B4" s="120"/>
      <c r="C4" s="120"/>
      <c r="D4" s="120"/>
      <c r="E4" s="120"/>
      <c r="F4" s="120"/>
      <c r="G4" s="120"/>
      <c r="H4" s="120"/>
      <c r="I4" s="120"/>
      <c r="J4" s="120"/>
      <c r="K4" s="120"/>
      <c r="L4" s="128"/>
      <c r="M4" s="347"/>
      <c r="N4" s="347"/>
      <c r="O4" s="347"/>
      <c r="P4" s="347"/>
      <c r="Q4" s="347"/>
      <c r="R4" s="347"/>
      <c r="S4" s="120"/>
      <c r="T4" s="120"/>
    </row>
    <row r="5" spans="1:20" ht="15.75" thickBot="1">
      <c r="A5" s="54"/>
      <c r="B5" s="54"/>
      <c r="C5" s="54"/>
      <c r="D5" s="54"/>
      <c r="E5" s="54"/>
      <c r="F5" s="54"/>
      <c r="G5" s="54"/>
      <c r="H5" s="54"/>
      <c r="I5" s="54"/>
      <c r="J5" s="54"/>
      <c r="K5" s="54"/>
      <c r="L5" s="54"/>
      <c r="M5" s="54"/>
      <c r="N5" s="54"/>
      <c r="O5" s="54"/>
      <c r="P5" s="54"/>
      <c r="Q5" s="54"/>
      <c r="R5" s="54"/>
      <c r="S5" s="54"/>
      <c r="T5" s="54"/>
    </row>
    <row r="6" spans="1:20" ht="17.25" thickTop="1" thickBot="1">
      <c r="A6" s="54"/>
      <c r="B6" s="209" t="s">
        <v>95</v>
      </c>
      <c r="C6" s="88"/>
      <c r="D6" s="213" t="s">
        <v>20</v>
      </c>
      <c r="E6" s="214"/>
      <c r="F6" s="214"/>
      <c r="G6" s="214"/>
      <c r="H6" s="214"/>
      <c r="I6" s="214"/>
      <c r="J6" s="215"/>
      <c r="K6" s="88"/>
      <c r="L6" s="213" t="s">
        <v>96</v>
      </c>
      <c r="M6" s="214"/>
      <c r="N6" s="214"/>
      <c r="O6" s="214"/>
      <c r="P6" s="214"/>
      <c r="Q6" s="214"/>
      <c r="R6" s="215"/>
      <c r="S6" s="54"/>
      <c r="T6" s="54"/>
    </row>
    <row r="7" spans="1:20" ht="16.5" thickTop="1">
      <c r="A7" s="54"/>
      <c r="B7" s="210" t="s">
        <v>97</v>
      </c>
      <c r="C7" s="88"/>
      <c r="D7" s="211" t="s">
        <v>98</v>
      </c>
      <c r="E7" s="88"/>
      <c r="F7" s="211" t="s">
        <v>99</v>
      </c>
      <c r="G7" s="88"/>
      <c r="H7" s="211" t="s">
        <v>100</v>
      </c>
      <c r="I7" s="88"/>
      <c r="J7" s="211" t="s">
        <v>101</v>
      </c>
      <c r="K7" s="88"/>
      <c r="L7" s="211" t="s">
        <v>98</v>
      </c>
      <c r="M7" s="88"/>
      <c r="N7" s="211" t="s">
        <v>99</v>
      </c>
      <c r="O7" s="88"/>
      <c r="P7" s="211" t="s">
        <v>100</v>
      </c>
      <c r="Q7" s="88"/>
      <c r="R7" s="211" t="s">
        <v>101</v>
      </c>
      <c r="S7" s="54"/>
      <c r="T7" s="54"/>
    </row>
    <row r="8" spans="1:20" ht="15.75">
      <c r="A8" s="54"/>
      <c r="B8" s="89" t="s">
        <v>102</v>
      </c>
      <c r="C8" s="88"/>
      <c r="D8" s="212" t="s">
        <v>22</v>
      </c>
      <c r="E8" s="88"/>
      <c r="F8" s="212" t="s">
        <v>23</v>
      </c>
      <c r="G8" s="88"/>
      <c r="H8" s="212" t="s">
        <v>103</v>
      </c>
      <c r="I8" s="88"/>
      <c r="J8" s="212" t="s">
        <v>103</v>
      </c>
      <c r="K8" s="88"/>
      <c r="L8" s="212" t="str">
        <f>+D8</f>
        <v>2025-26</v>
      </c>
      <c r="M8" s="88"/>
      <c r="N8" s="212" t="str">
        <f>+F8</f>
        <v>2024-25</v>
      </c>
      <c r="O8" s="88"/>
      <c r="P8" s="212" t="s">
        <v>103</v>
      </c>
      <c r="Q8" s="88"/>
      <c r="R8" s="212" t="s">
        <v>103</v>
      </c>
      <c r="S8" s="54"/>
      <c r="T8" s="54"/>
    </row>
    <row r="9" spans="1:20">
      <c r="A9" s="54"/>
      <c r="B9" s="97" t="s">
        <v>24</v>
      </c>
      <c r="C9" s="88"/>
      <c r="D9" s="129">
        <v>360</v>
      </c>
      <c r="E9" s="90"/>
      <c r="F9" s="246">
        <v>360</v>
      </c>
      <c r="G9" s="90"/>
      <c r="H9" s="131">
        <f t="shared" ref="H9:H31" si="0">SUM(D9-F9)</f>
        <v>0</v>
      </c>
      <c r="I9" s="90"/>
      <c r="J9" s="132" t="str">
        <f t="shared" ref="J9:J31" si="1">IF(H9=0," ",IF(F9=0,1,H9/F9))</f>
        <v xml:space="preserve"> </v>
      </c>
      <c r="K9" s="90"/>
      <c r="L9" s="84">
        <f>D9*M9</f>
        <v>3600</v>
      </c>
      <c r="M9" s="133">
        <v>10</v>
      </c>
      <c r="N9" s="83">
        <v>3960</v>
      </c>
      <c r="O9" s="134">
        <v>11</v>
      </c>
      <c r="P9" s="131">
        <f t="shared" ref="P9:P67" si="2">SUM(L9-N9)</f>
        <v>-360</v>
      </c>
      <c r="Q9" s="88"/>
      <c r="R9" s="132">
        <f t="shared" ref="R9:R46" si="3">IF(P9=0," ",IF(N9=0,1,P9/N9))</f>
        <v>-9.0909090909090912E-2</v>
      </c>
      <c r="S9" s="54"/>
      <c r="T9" s="54"/>
    </row>
    <row r="10" spans="1:20">
      <c r="A10" s="54"/>
      <c r="B10" s="98" t="s">
        <v>25</v>
      </c>
      <c r="C10" s="88"/>
      <c r="D10" s="129">
        <v>360</v>
      </c>
      <c r="E10" s="90"/>
      <c r="F10" s="246">
        <v>360</v>
      </c>
      <c r="G10" s="90"/>
      <c r="H10" s="131">
        <f t="shared" si="0"/>
        <v>0</v>
      </c>
      <c r="I10" s="90"/>
      <c r="J10" s="132" t="str">
        <f t="shared" si="1"/>
        <v xml:space="preserve"> </v>
      </c>
      <c r="K10" s="90"/>
      <c r="L10" s="84">
        <f t="shared" ref="L10:L31" si="4">D10*M10</f>
        <v>3240</v>
      </c>
      <c r="M10" s="133">
        <v>9</v>
      </c>
      <c r="N10" s="83">
        <v>2880</v>
      </c>
      <c r="O10" s="134">
        <f>N10/F10</f>
        <v>8</v>
      </c>
      <c r="P10" s="131">
        <f t="shared" si="2"/>
        <v>360</v>
      </c>
      <c r="Q10" s="88"/>
      <c r="R10" s="132">
        <f t="shared" si="3"/>
        <v>0.125</v>
      </c>
      <c r="S10" s="54"/>
      <c r="T10" s="54"/>
    </row>
    <row r="11" spans="1:20">
      <c r="A11" s="54"/>
      <c r="B11" s="99" t="s">
        <v>26</v>
      </c>
      <c r="C11" s="88"/>
      <c r="D11" s="129">
        <v>360</v>
      </c>
      <c r="E11" s="90"/>
      <c r="F11" s="246">
        <v>360</v>
      </c>
      <c r="G11" s="90"/>
      <c r="H11" s="131">
        <f t="shared" si="0"/>
        <v>0</v>
      </c>
      <c r="I11" s="90"/>
      <c r="J11" s="132" t="str">
        <f t="shared" si="1"/>
        <v xml:space="preserve"> </v>
      </c>
      <c r="K11" s="90"/>
      <c r="L11" s="84">
        <f t="shared" si="4"/>
        <v>2880</v>
      </c>
      <c r="M11" s="133">
        <v>8</v>
      </c>
      <c r="N11" s="83">
        <v>2520</v>
      </c>
      <c r="O11" s="134">
        <f t="shared" ref="O11:O31" si="5">N11/F11</f>
        <v>7</v>
      </c>
      <c r="P11" s="131">
        <f t="shared" si="2"/>
        <v>360</v>
      </c>
      <c r="Q11" s="88"/>
      <c r="R11" s="132">
        <f t="shared" si="3"/>
        <v>0.14285714285714285</v>
      </c>
      <c r="S11" s="54"/>
      <c r="T11" s="54"/>
    </row>
    <row r="12" spans="1:20">
      <c r="A12" s="54"/>
      <c r="B12" s="99" t="s">
        <v>27</v>
      </c>
      <c r="C12" s="88"/>
      <c r="D12" s="129">
        <v>360</v>
      </c>
      <c r="E12" s="90"/>
      <c r="F12" s="246">
        <v>360</v>
      </c>
      <c r="G12" s="90"/>
      <c r="H12" s="131">
        <f t="shared" si="0"/>
        <v>0</v>
      </c>
      <c r="I12" s="90"/>
      <c r="J12" s="132" t="str">
        <f t="shared" si="1"/>
        <v xml:space="preserve"> </v>
      </c>
      <c r="K12" s="90"/>
      <c r="L12" s="84">
        <f t="shared" si="4"/>
        <v>3960</v>
      </c>
      <c r="M12" s="133">
        <v>11</v>
      </c>
      <c r="N12" s="83">
        <v>4320</v>
      </c>
      <c r="O12" s="134">
        <f t="shared" si="5"/>
        <v>12</v>
      </c>
      <c r="P12" s="131">
        <f t="shared" si="2"/>
        <v>-360</v>
      </c>
      <c r="Q12" s="88"/>
      <c r="R12" s="132">
        <f t="shared" si="3"/>
        <v>-8.3333333333333329E-2</v>
      </c>
      <c r="S12" s="54"/>
      <c r="T12" s="54"/>
    </row>
    <row r="13" spans="1:20">
      <c r="A13" s="54"/>
      <c r="B13" s="99" t="s">
        <v>28</v>
      </c>
      <c r="C13" s="88"/>
      <c r="D13" s="129">
        <v>360</v>
      </c>
      <c r="E13" s="90"/>
      <c r="F13" s="246">
        <v>360</v>
      </c>
      <c r="G13" s="90"/>
      <c r="H13" s="131">
        <f t="shared" si="0"/>
        <v>0</v>
      </c>
      <c r="I13" s="90"/>
      <c r="J13" s="132" t="str">
        <f t="shared" si="1"/>
        <v xml:space="preserve"> </v>
      </c>
      <c r="K13" s="90"/>
      <c r="L13" s="84">
        <f t="shared" si="4"/>
        <v>4320</v>
      </c>
      <c r="M13" s="133">
        <v>12</v>
      </c>
      <c r="N13" s="83">
        <v>4680</v>
      </c>
      <c r="O13" s="134">
        <f t="shared" si="5"/>
        <v>13</v>
      </c>
      <c r="P13" s="131">
        <f t="shared" si="2"/>
        <v>-360</v>
      </c>
      <c r="Q13" s="88"/>
      <c r="R13" s="132">
        <f t="shared" si="3"/>
        <v>-7.6923076923076927E-2</v>
      </c>
      <c r="S13" s="54"/>
      <c r="T13" s="54"/>
    </row>
    <row r="14" spans="1:20" ht="15.75">
      <c r="A14" s="54"/>
      <c r="B14" s="99" t="s">
        <v>29</v>
      </c>
      <c r="C14" s="93"/>
      <c r="D14" s="129">
        <v>250</v>
      </c>
      <c r="E14" s="93"/>
      <c r="F14" s="246">
        <v>250</v>
      </c>
      <c r="G14" s="93"/>
      <c r="H14" s="136">
        <f>SUM(D14-F14)</f>
        <v>0</v>
      </c>
      <c r="I14" s="93"/>
      <c r="J14" s="244" t="str">
        <f>IF(H14=0," ",IF(F14=0,1,H14/F14))</f>
        <v xml:space="preserve"> </v>
      </c>
      <c r="K14" s="93"/>
      <c r="L14" s="84">
        <f t="shared" si="4"/>
        <v>1500</v>
      </c>
      <c r="M14" s="133">
        <v>6</v>
      </c>
      <c r="N14" s="130">
        <v>0</v>
      </c>
      <c r="O14" s="134">
        <f t="shared" si="5"/>
        <v>0</v>
      </c>
      <c r="P14" s="136">
        <f>SUM(L14-N14)</f>
        <v>1500</v>
      </c>
      <c r="Q14" s="96"/>
      <c r="R14" s="132">
        <f t="shared" si="3"/>
        <v>1</v>
      </c>
      <c r="S14" s="54"/>
      <c r="T14" s="54"/>
    </row>
    <row r="15" spans="1:20" ht="15.75">
      <c r="A15" s="54"/>
      <c r="B15" s="99" t="s">
        <v>30</v>
      </c>
      <c r="C15" s="93"/>
      <c r="D15" s="129">
        <v>250</v>
      </c>
      <c r="E15" s="93"/>
      <c r="F15" s="246">
        <v>250</v>
      </c>
      <c r="G15" s="93"/>
      <c r="H15" s="136">
        <f>SUM(D15-F15)</f>
        <v>0</v>
      </c>
      <c r="I15" s="93"/>
      <c r="J15" s="244" t="str">
        <f>IF(H15=0," ",IF(F15=0,1,H15/F15))</f>
        <v xml:space="preserve"> </v>
      </c>
      <c r="K15" s="93"/>
      <c r="L15" s="84">
        <f t="shared" si="4"/>
        <v>1500</v>
      </c>
      <c r="M15" s="133">
        <v>6</v>
      </c>
      <c r="N15" s="130">
        <v>0</v>
      </c>
      <c r="O15" s="134">
        <f t="shared" si="5"/>
        <v>0</v>
      </c>
      <c r="P15" s="136">
        <f>SUM(L15-N15)</f>
        <v>1500</v>
      </c>
      <c r="Q15" s="96"/>
      <c r="R15" s="132">
        <f t="shared" si="3"/>
        <v>1</v>
      </c>
      <c r="S15" s="54"/>
      <c r="T15" s="54"/>
    </row>
    <row r="16" spans="1:20">
      <c r="A16" s="54"/>
      <c r="B16" s="99" t="s">
        <v>31</v>
      </c>
      <c r="C16" s="88"/>
      <c r="D16" s="129">
        <v>250</v>
      </c>
      <c r="E16" s="90"/>
      <c r="F16" s="246">
        <v>250</v>
      </c>
      <c r="G16" s="90"/>
      <c r="H16" s="131">
        <f t="shared" si="0"/>
        <v>0</v>
      </c>
      <c r="I16" s="90"/>
      <c r="J16" s="132" t="str">
        <f t="shared" si="1"/>
        <v xml:space="preserve"> </v>
      </c>
      <c r="K16" s="90"/>
      <c r="L16" s="84">
        <f t="shared" si="4"/>
        <v>750</v>
      </c>
      <c r="M16" s="133">
        <v>3</v>
      </c>
      <c r="N16" s="83">
        <v>250</v>
      </c>
      <c r="O16" s="134">
        <f t="shared" si="5"/>
        <v>1</v>
      </c>
      <c r="P16" s="131">
        <f t="shared" si="2"/>
        <v>500</v>
      </c>
      <c r="Q16" s="88"/>
      <c r="R16" s="132">
        <f t="shared" si="3"/>
        <v>2</v>
      </c>
      <c r="S16" s="54"/>
      <c r="T16" s="54"/>
    </row>
    <row r="17" spans="1:20">
      <c r="A17" s="54"/>
      <c r="B17" s="99" t="s">
        <v>32</v>
      </c>
      <c r="C17" s="88"/>
      <c r="D17" s="129">
        <v>360</v>
      </c>
      <c r="E17" s="90"/>
      <c r="F17" s="246">
        <v>360</v>
      </c>
      <c r="G17" s="90"/>
      <c r="H17" s="131">
        <f t="shared" si="0"/>
        <v>0</v>
      </c>
      <c r="I17" s="90"/>
      <c r="J17" s="132" t="str">
        <f t="shared" si="1"/>
        <v xml:space="preserve"> </v>
      </c>
      <c r="K17" s="90"/>
      <c r="L17" s="84">
        <f t="shared" si="4"/>
        <v>2880</v>
      </c>
      <c r="M17" s="133">
        <v>8</v>
      </c>
      <c r="N17" s="83">
        <v>2520</v>
      </c>
      <c r="O17" s="134">
        <f t="shared" si="5"/>
        <v>7</v>
      </c>
      <c r="P17" s="131">
        <f t="shared" si="2"/>
        <v>360</v>
      </c>
      <c r="Q17" s="88"/>
      <c r="R17" s="132">
        <f t="shared" si="3"/>
        <v>0.14285714285714285</v>
      </c>
      <c r="S17" s="54"/>
      <c r="T17" s="54"/>
    </row>
    <row r="18" spans="1:20">
      <c r="A18" s="54"/>
      <c r="B18" s="99" t="s">
        <v>33</v>
      </c>
      <c r="C18" s="88"/>
      <c r="D18" s="129">
        <v>360</v>
      </c>
      <c r="E18" s="90"/>
      <c r="F18" s="246">
        <v>360</v>
      </c>
      <c r="G18" s="90"/>
      <c r="H18" s="131">
        <f t="shared" si="0"/>
        <v>0</v>
      </c>
      <c r="I18" s="90"/>
      <c r="J18" s="132" t="str">
        <f t="shared" si="1"/>
        <v xml:space="preserve"> </v>
      </c>
      <c r="K18" s="90"/>
      <c r="L18" s="84">
        <f t="shared" si="4"/>
        <v>1800</v>
      </c>
      <c r="M18" s="133">
        <v>5</v>
      </c>
      <c r="N18" s="83">
        <v>1800</v>
      </c>
      <c r="O18" s="134">
        <f t="shared" si="5"/>
        <v>5</v>
      </c>
      <c r="P18" s="131">
        <f t="shared" si="2"/>
        <v>0</v>
      </c>
      <c r="Q18" s="88"/>
      <c r="R18" s="132" t="str">
        <f t="shared" si="3"/>
        <v xml:space="preserve"> </v>
      </c>
      <c r="S18" s="54"/>
      <c r="T18" s="54"/>
    </row>
    <row r="19" spans="1:20">
      <c r="A19" s="54"/>
      <c r="B19" s="99" t="s">
        <v>34</v>
      </c>
      <c r="C19" s="88"/>
      <c r="D19" s="129">
        <v>400</v>
      </c>
      <c r="E19" s="90"/>
      <c r="F19" s="246">
        <v>400</v>
      </c>
      <c r="G19" s="90"/>
      <c r="H19" s="131">
        <f t="shared" si="0"/>
        <v>0</v>
      </c>
      <c r="I19" s="90"/>
      <c r="J19" s="132" t="str">
        <f t="shared" si="1"/>
        <v xml:space="preserve"> </v>
      </c>
      <c r="K19" s="90"/>
      <c r="L19" s="84">
        <f t="shared" si="4"/>
        <v>400</v>
      </c>
      <c r="M19" s="133">
        <v>1</v>
      </c>
      <c r="N19" s="83">
        <v>400</v>
      </c>
      <c r="O19" s="134">
        <f t="shared" si="5"/>
        <v>1</v>
      </c>
      <c r="P19" s="131">
        <f t="shared" si="2"/>
        <v>0</v>
      </c>
      <c r="Q19" s="88"/>
      <c r="R19" s="132" t="str">
        <f t="shared" si="3"/>
        <v xml:space="preserve"> </v>
      </c>
      <c r="S19" s="54"/>
      <c r="T19" s="54"/>
    </row>
    <row r="20" spans="1:20">
      <c r="A20" s="54"/>
      <c r="B20" s="99" t="s">
        <v>35</v>
      </c>
      <c r="C20" s="88"/>
      <c r="D20" s="129">
        <v>360</v>
      </c>
      <c r="E20" s="90"/>
      <c r="F20" s="246">
        <v>360</v>
      </c>
      <c r="G20" s="90"/>
      <c r="H20" s="131">
        <f t="shared" si="0"/>
        <v>0</v>
      </c>
      <c r="I20" s="90"/>
      <c r="J20" s="132" t="str">
        <f t="shared" si="1"/>
        <v xml:space="preserve"> </v>
      </c>
      <c r="K20" s="90"/>
      <c r="L20" s="84">
        <f t="shared" si="4"/>
        <v>2520</v>
      </c>
      <c r="M20" s="133">
        <v>7</v>
      </c>
      <c r="N20" s="83">
        <v>2160</v>
      </c>
      <c r="O20" s="134">
        <f t="shared" si="5"/>
        <v>6</v>
      </c>
      <c r="P20" s="131">
        <f t="shared" si="2"/>
        <v>360</v>
      </c>
      <c r="Q20" s="88"/>
      <c r="R20" s="132">
        <f t="shared" si="3"/>
        <v>0.16666666666666666</v>
      </c>
      <c r="S20" s="54"/>
      <c r="T20" s="54"/>
    </row>
    <row r="21" spans="1:20">
      <c r="A21" s="54"/>
      <c r="B21" s="99" t="s">
        <v>36</v>
      </c>
      <c r="C21" s="88"/>
      <c r="D21" s="129">
        <v>360</v>
      </c>
      <c r="E21" s="90"/>
      <c r="F21" s="246">
        <v>360</v>
      </c>
      <c r="G21" s="90"/>
      <c r="H21" s="131">
        <f t="shared" si="0"/>
        <v>0</v>
      </c>
      <c r="I21" s="90"/>
      <c r="J21" s="132" t="str">
        <f t="shared" si="1"/>
        <v xml:space="preserve"> </v>
      </c>
      <c r="K21" s="90"/>
      <c r="L21" s="84">
        <f t="shared" si="4"/>
        <v>2160</v>
      </c>
      <c r="M21" s="133">
        <v>6</v>
      </c>
      <c r="N21" s="83">
        <v>1800</v>
      </c>
      <c r="O21" s="134">
        <f t="shared" si="5"/>
        <v>5</v>
      </c>
      <c r="P21" s="131">
        <f t="shared" si="2"/>
        <v>360</v>
      </c>
      <c r="Q21" s="88"/>
      <c r="R21" s="132">
        <f t="shared" si="3"/>
        <v>0.2</v>
      </c>
      <c r="S21" s="54"/>
      <c r="T21" s="54"/>
    </row>
    <row r="22" spans="1:20">
      <c r="A22" s="54"/>
      <c r="B22" s="99" t="s">
        <v>37</v>
      </c>
      <c r="C22" s="88"/>
      <c r="D22" s="129">
        <v>250</v>
      </c>
      <c r="E22" s="90"/>
      <c r="F22" s="246">
        <v>250</v>
      </c>
      <c r="G22" s="90"/>
      <c r="H22" s="131">
        <f t="shared" si="0"/>
        <v>0</v>
      </c>
      <c r="I22" s="90"/>
      <c r="J22" s="132" t="str">
        <f t="shared" si="1"/>
        <v xml:space="preserve"> </v>
      </c>
      <c r="K22" s="90"/>
      <c r="L22" s="84">
        <f t="shared" si="4"/>
        <v>500</v>
      </c>
      <c r="M22" s="133">
        <v>2</v>
      </c>
      <c r="N22" s="83">
        <v>250</v>
      </c>
      <c r="O22" s="134">
        <f t="shared" si="5"/>
        <v>1</v>
      </c>
      <c r="P22" s="131">
        <f t="shared" si="2"/>
        <v>250</v>
      </c>
      <c r="Q22" s="88"/>
      <c r="R22" s="132">
        <f t="shared" si="3"/>
        <v>1</v>
      </c>
      <c r="S22" s="54"/>
      <c r="T22" s="54"/>
    </row>
    <row r="23" spans="1:20">
      <c r="A23" s="54"/>
      <c r="B23" s="99" t="s">
        <v>38</v>
      </c>
      <c r="C23" s="88"/>
      <c r="D23" s="129">
        <v>560</v>
      </c>
      <c r="E23" s="90"/>
      <c r="F23" s="246">
        <v>560</v>
      </c>
      <c r="G23" s="90"/>
      <c r="H23" s="131">
        <f t="shared" si="0"/>
        <v>0</v>
      </c>
      <c r="I23" s="90"/>
      <c r="J23" s="132" t="str">
        <f t="shared" si="1"/>
        <v xml:space="preserve"> </v>
      </c>
      <c r="K23" s="90"/>
      <c r="L23" s="84">
        <f t="shared" si="4"/>
        <v>3920</v>
      </c>
      <c r="M23" s="133">
        <v>7</v>
      </c>
      <c r="N23" s="83">
        <v>3360</v>
      </c>
      <c r="O23" s="134">
        <f t="shared" si="5"/>
        <v>6</v>
      </c>
      <c r="P23" s="131">
        <f t="shared" si="2"/>
        <v>560</v>
      </c>
      <c r="Q23" s="88"/>
      <c r="R23" s="132">
        <f t="shared" si="3"/>
        <v>0.16666666666666666</v>
      </c>
      <c r="S23" s="54"/>
      <c r="T23" s="54"/>
    </row>
    <row r="24" spans="1:20">
      <c r="A24" s="54"/>
      <c r="B24" s="99" t="s">
        <v>39</v>
      </c>
      <c r="C24" s="88"/>
      <c r="D24" s="129">
        <v>560</v>
      </c>
      <c r="E24" s="90"/>
      <c r="F24" s="246">
        <v>560</v>
      </c>
      <c r="G24" s="90"/>
      <c r="H24" s="131">
        <f t="shared" si="0"/>
        <v>0</v>
      </c>
      <c r="I24" s="90"/>
      <c r="J24" s="132" t="str">
        <f t="shared" si="1"/>
        <v xml:space="preserve"> </v>
      </c>
      <c r="K24" s="90"/>
      <c r="L24" s="84">
        <f t="shared" si="4"/>
        <v>2800</v>
      </c>
      <c r="M24" s="133">
        <v>5</v>
      </c>
      <c r="N24" s="83">
        <v>2240</v>
      </c>
      <c r="O24" s="134">
        <f t="shared" si="5"/>
        <v>4</v>
      </c>
      <c r="P24" s="131">
        <f t="shared" si="2"/>
        <v>560</v>
      </c>
      <c r="Q24" s="88"/>
      <c r="R24" s="132">
        <f t="shared" si="3"/>
        <v>0.25</v>
      </c>
      <c r="S24" s="54"/>
      <c r="T24" s="54"/>
    </row>
    <row r="25" spans="1:20">
      <c r="A25" s="54"/>
      <c r="B25" s="99" t="s">
        <v>40</v>
      </c>
      <c r="C25" s="88"/>
      <c r="D25" s="129">
        <v>560</v>
      </c>
      <c r="E25" s="90"/>
      <c r="F25" s="246">
        <v>560</v>
      </c>
      <c r="G25" s="90"/>
      <c r="H25" s="131">
        <f t="shared" si="0"/>
        <v>0</v>
      </c>
      <c r="I25" s="90"/>
      <c r="J25" s="132" t="str">
        <f t="shared" si="1"/>
        <v xml:space="preserve"> </v>
      </c>
      <c r="K25" s="90"/>
      <c r="L25" s="84">
        <f t="shared" si="4"/>
        <v>1120</v>
      </c>
      <c r="M25" s="133">
        <v>2</v>
      </c>
      <c r="N25" s="83">
        <v>560</v>
      </c>
      <c r="O25" s="134">
        <f t="shared" si="5"/>
        <v>1</v>
      </c>
      <c r="P25" s="131">
        <f t="shared" si="2"/>
        <v>560</v>
      </c>
      <c r="Q25" s="88"/>
      <c r="R25" s="132">
        <f t="shared" si="3"/>
        <v>1</v>
      </c>
      <c r="S25" s="54"/>
      <c r="T25" s="54"/>
    </row>
    <row r="26" spans="1:20">
      <c r="A26" s="54"/>
      <c r="B26" s="99" t="s">
        <v>41</v>
      </c>
      <c r="C26" s="88"/>
      <c r="D26" s="129">
        <v>560</v>
      </c>
      <c r="E26" s="90"/>
      <c r="F26" s="246">
        <v>560</v>
      </c>
      <c r="G26" s="90"/>
      <c r="H26" s="131">
        <f t="shared" si="0"/>
        <v>0</v>
      </c>
      <c r="I26" s="90"/>
      <c r="J26" s="132" t="str">
        <f t="shared" si="1"/>
        <v xml:space="preserve"> </v>
      </c>
      <c r="K26" s="90"/>
      <c r="L26" s="84">
        <f t="shared" si="4"/>
        <v>1120</v>
      </c>
      <c r="M26" s="133">
        <v>2</v>
      </c>
      <c r="N26" s="83">
        <v>560</v>
      </c>
      <c r="O26" s="134">
        <f t="shared" si="5"/>
        <v>1</v>
      </c>
      <c r="P26" s="131">
        <f t="shared" si="2"/>
        <v>560</v>
      </c>
      <c r="Q26" s="88"/>
      <c r="R26" s="132">
        <f t="shared" si="3"/>
        <v>1</v>
      </c>
      <c r="S26" s="54"/>
      <c r="T26" s="54"/>
    </row>
    <row r="27" spans="1:20">
      <c r="A27" s="54"/>
      <c r="B27" s="99" t="s">
        <v>42</v>
      </c>
      <c r="C27" s="88"/>
      <c r="D27" s="129">
        <v>560</v>
      </c>
      <c r="E27" s="90"/>
      <c r="F27" s="246">
        <v>560</v>
      </c>
      <c r="G27" s="90"/>
      <c r="H27" s="131">
        <f t="shared" si="0"/>
        <v>0</v>
      </c>
      <c r="I27" s="90"/>
      <c r="J27" s="132" t="str">
        <f t="shared" si="1"/>
        <v xml:space="preserve"> </v>
      </c>
      <c r="K27" s="90"/>
      <c r="L27" s="84">
        <f t="shared" si="4"/>
        <v>1120</v>
      </c>
      <c r="M27" s="133">
        <v>2</v>
      </c>
      <c r="N27" s="83">
        <v>560</v>
      </c>
      <c r="O27" s="134">
        <f t="shared" si="5"/>
        <v>1</v>
      </c>
      <c r="P27" s="131">
        <f t="shared" si="2"/>
        <v>560</v>
      </c>
      <c r="Q27" s="88"/>
      <c r="R27" s="132">
        <f t="shared" si="3"/>
        <v>1</v>
      </c>
      <c r="S27" s="54"/>
      <c r="T27" s="54"/>
    </row>
    <row r="28" spans="1:20">
      <c r="A28" s="54"/>
      <c r="B28" s="135" t="s">
        <v>43</v>
      </c>
      <c r="C28" s="88"/>
      <c r="D28" s="129">
        <v>560</v>
      </c>
      <c r="E28" s="90"/>
      <c r="F28" s="246">
        <v>560</v>
      </c>
      <c r="G28" s="90"/>
      <c r="H28" s="131">
        <f t="shared" si="0"/>
        <v>0</v>
      </c>
      <c r="I28" s="90"/>
      <c r="J28" s="132" t="str">
        <f t="shared" si="1"/>
        <v xml:space="preserve"> </v>
      </c>
      <c r="K28" s="90"/>
      <c r="L28" s="84">
        <f t="shared" si="4"/>
        <v>1120</v>
      </c>
      <c r="M28" s="133">
        <v>2</v>
      </c>
      <c r="N28" s="83">
        <v>560</v>
      </c>
      <c r="O28" s="134">
        <f t="shared" si="5"/>
        <v>1</v>
      </c>
      <c r="P28" s="131">
        <f t="shared" si="2"/>
        <v>560</v>
      </c>
      <c r="Q28" s="88"/>
      <c r="R28" s="132">
        <f t="shared" si="3"/>
        <v>1</v>
      </c>
      <c r="S28" s="54"/>
      <c r="T28" s="54"/>
    </row>
    <row r="29" spans="1:20">
      <c r="A29" s="54"/>
      <c r="B29" s="135" t="s">
        <v>44</v>
      </c>
      <c r="C29" s="88"/>
      <c r="D29" s="129">
        <v>250</v>
      </c>
      <c r="E29" s="93"/>
      <c r="F29" s="246">
        <v>250</v>
      </c>
      <c r="G29" s="90"/>
      <c r="H29" s="131">
        <f t="shared" si="0"/>
        <v>0</v>
      </c>
      <c r="I29" s="90"/>
      <c r="J29" s="132" t="str">
        <f t="shared" si="1"/>
        <v xml:space="preserve"> </v>
      </c>
      <c r="K29" s="90"/>
      <c r="L29" s="84">
        <f t="shared" si="4"/>
        <v>0</v>
      </c>
      <c r="M29" s="133">
        <v>0</v>
      </c>
      <c r="N29" s="83">
        <v>0</v>
      </c>
      <c r="O29" s="134">
        <f t="shared" si="5"/>
        <v>0</v>
      </c>
      <c r="P29" s="131">
        <f t="shared" si="2"/>
        <v>0</v>
      </c>
      <c r="Q29" s="88"/>
      <c r="R29" s="132" t="str">
        <f t="shared" si="3"/>
        <v xml:space="preserve"> </v>
      </c>
      <c r="S29" s="54"/>
      <c r="T29" s="54"/>
    </row>
    <row r="30" spans="1:20">
      <c r="A30" s="54"/>
      <c r="B30" s="135" t="s">
        <v>45</v>
      </c>
      <c r="C30" s="88"/>
      <c r="D30" s="129">
        <v>100</v>
      </c>
      <c r="E30" s="90"/>
      <c r="F30" s="246">
        <v>100</v>
      </c>
      <c r="G30" s="90"/>
      <c r="H30" s="136">
        <f t="shared" si="0"/>
        <v>0</v>
      </c>
      <c r="I30" s="90"/>
      <c r="J30" s="132" t="str">
        <f t="shared" si="1"/>
        <v xml:space="preserve"> </v>
      </c>
      <c r="K30" s="90"/>
      <c r="L30" s="84">
        <f t="shared" si="4"/>
        <v>700</v>
      </c>
      <c r="M30" s="133">
        <v>7</v>
      </c>
      <c r="N30" s="130">
        <v>600</v>
      </c>
      <c r="O30" s="134">
        <f t="shared" si="5"/>
        <v>6</v>
      </c>
      <c r="P30" s="136">
        <f t="shared" si="2"/>
        <v>100</v>
      </c>
      <c r="Q30" s="88"/>
      <c r="R30" s="132">
        <f t="shared" si="3"/>
        <v>0.16666666666666666</v>
      </c>
      <c r="S30" s="54"/>
      <c r="T30" s="54"/>
    </row>
    <row r="31" spans="1:20">
      <c r="A31" s="54"/>
      <c r="B31" s="135" t="s">
        <v>46</v>
      </c>
      <c r="C31" s="88"/>
      <c r="D31" s="129">
        <v>100</v>
      </c>
      <c r="E31" s="90"/>
      <c r="F31" s="246">
        <v>100</v>
      </c>
      <c r="G31" s="90"/>
      <c r="H31" s="136">
        <f t="shared" si="0"/>
        <v>0</v>
      </c>
      <c r="I31" s="90"/>
      <c r="J31" s="132" t="str">
        <f t="shared" si="1"/>
        <v xml:space="preserve"> </v>
      </c>
      <c r="K31" s="90"/>
      <c r="L31" s="84">
        <f t="shared" si="4"/>
        <v>1200</v>
      </c>
      <c r="M31" s="133">
        <v>12</v>
      </c>
      <c r="N31" s="130">
        <v>100</v>
      </c>
      <c r="O31" s="134">
        <f t="shared" si="5"/>
        <v>1</v>
      </c>
      <c r="P31" s="136">
        <f t="shared" si="2"/>
        <v>1100</v>
      </c>
      <c r="Q31" s="88"/>
      <c r="R31" s="132">
        <f t="shared" si="3"/>
        <v>11</v>
      </c>
      <c r="S31" s="54"/>
      <c r="T31" s="54"/>
    </row>
    <row r="32" spans="1:20" ht="15.75">
      <c r="A32" s="54"/>
      <c r="B32" s="135" t="s">
        <v>47</v>
      </c>
      <c r="C32" s="88"/>
      <c r="D32" s="129">
        <v>100</v>
      </c>
      <c r="E32" s="90"/>
      <c r="F32" s="246">
        <v>100</v>
      </c>
      <c r="G32" s="90"/>
      <c r="H32" s="131">
        <f>SUM(D32-F32)</f>
        <v>0</v>
      </c>
      <c r="I32" s="90"/>
      <c r="J32" s="244" t="str">
        <f>IF(H32=0," ",IF(F32=0,1,H32/F32))</f>
        <v xml:space="preserve"> </v>
      </c>
      <c r="K32" s="93"/>
      <c r="L32" s="84">
        <f>D62*M32</f>
        <v>3000</v>
      </c>
      <c r="M32" s="133">
        <v>12</v>
      </c>
      <c r="N32" s="130">
        <v>2500</v>
      </c>
      <c r="O32" s="134">
        <f>N32/F62</f>
        <v>10</v>
      </c>
      <c r="P32" s="136">
        <f t="shared" si="2"/>
        <v>500</v>
      </c>
      <c r="Q32" s="96"/>
      <c r="R32" s="132">
        <f t="shared" si="3"/>
        <v>0.2</v>
      </c>
      <c r="S32" s="54"/>
      <c r="T32" s="54"/>
    </row>
    <row r="33" spans="1:20" ht="15.75">
      <c r="A33" s="54"/>
      <c r="B33" s="135" t="s">
        <v>48</v>
      </c>
      <c r="C33" s="88"/>
      <c r="D33" s="129">
        <v>100</v>
      </c>
      <c r="E33" s="90"/>
      <c r="F33" s="246">
        <v>100</v>
      </c>
      <c r="G33" s="90"/>
      <c r="H33" s="131">
        <f>SUM(D33-F33)</f>
        <v>0</v>
      </c>
      <c r="I33" s="90"/>
      <c r="J33" s="244" t="str">
        <f>IF(H33=0," ",IF(F33=0,1,H33/F33))</f>
        <v xml:space="preserve"> </v>
      </c>
      <c r="K33" s="93"/>
      <c r="L33" s="84">
        <f>D63*M33</f>
        <v>3000</v>
      </c>
      <c r="M33" s="133">
        <v>12</v>
      </c>
      <c r="N33" s="130">
        <v>2500</v>
      </c>
      <c r="O33" s="134">
        <f>N33/F63</f>
        <v>10</v>
      </c>
      <c r="P33" s="136">
        <f t="shared" si="2"/>
        <v>500</v>
      </c>
      <c r="Q33" s="96"/>
      <c r="R33" s="132">
        <f t="shared" si="3"/>
        <v>0.2</v>
      </c>
      <c r="S33" s="54"/>
      <c r="T33" s="54"/>
    </row>
    <row r="34" spans="1:20" ht="16.5" thickBot="1">
      <c r="A34" s="54"/>
      <c r="B34" s="135" t="s">
        <v>49</v>
      </c>
      <c r="C34" s="88"/>
      <c r="D34" s="129">
        <v>500</v>
      </c>
      <c r="E34" s="90"/>
      <c r="F34" s="246">
        <v>500</v>
      </c>
      <c r="G34" s="90"/>
      <c r="H34" s="131">
        <f>SUM(D34-F34)</f>
        <v>0</v>
      </c>
      <c r="I34" s="90"/>
      <c r="J34" s="244" t="str">
        <f>IF(H34=0," ",IF(F34=0,1,H34/F34))</f>
        <v xml:space="preserve"> </v>
      </c>
      <c r="K34" s="93"/>
      <c r="L34" s="84">
        <f>D64*M34</f>
        <v>3000</v>
      </c>
      <c r="M34" s="133">
        <v>12</v>
      </c>
      <c r="N34" s="130">
        <v>2500</v>
      </c>
      <c r="O34" s="134">
        <f>N34/F64</f>
        <v>10</v>
      </c>
      <c r="P34" s="136">
        <f t="shared" si="2"/>
        <v>500</v>
      </c>
      <c r="Q34" s="96"/>
      <c r="R34" s="132">
        <f t="shared" si="3"/>
        <v>0.2</v>
      </c>
      <c r="S34" s="54"/>
      <c r="T34" s="54"/>
    </row>
    <row r="35" spans="1:20" ht="17.25" customHeight="1" thickTop="1" thickBot="1">
      <c r="A35" s="54"/>
      <c r="B35" s="209" t="s">
        <v>95</v>
      </c>
      <c r="C35" s="88"/>
      <c r="D35" s="213" t="s">
        <v>20</v>
      </c>
      <c r="E35" s="214"/>
      <c r="F35" s="214"/>
      <c r="G35" s="214"/>
      <c r="H35" s="214"/>
      <c r="I35" s="214"/>
      <c r="J35" s="215"/>
      <c r="K35" s="88"/>
      <c r="L35" s="213" t="s">
        <v>96</v>
      </c>
      <c r="M35" s="214"/>
      <c r="N35" s="214"/>
      <c r="O35" s="214"/>
      <c r="P35" s="214"/>
      <c r="Q35" s="214"/>
      <c r="R35" s="215"/>
      <c r="S35" s="54"/>
      <c r="T35" s="54"/>
    </row>
    <row r="36" spans="1:20" ht="16.5" thickTop="1">
      <c r="A36" s="54"/>
      <c r="B36" s="210" t="s">
        <v>97</v>
      </c>
      <c r="C36" s="88"/>
      <c r="D36" s="211" t="s">
        <v>104</v>
      </c>
      <c r="E36" s="88"/>
      <c r="F36" s="211" t="s">
        <v>99</v>
      </c>
      <c r="G36" s="88"/>
      <c r="H36" s="211" t="s">
        <v>100</v>
      </c>
      <c r="I36" s="88"/>
      <c r="J36" s="211" t="s">
        <v>101</v>
      </c>
      <c r="K36" s="88"/>
      <c r="L36" s="211" t="s">
        <v>104</v>
      </c>
      <c r="M36" s="88"/>
      <c r="N36" s="211" t="s">
        <v>99</v>
      </c>
      <c r="O36" s="88"/>
      <c r="P36" s="211" t="s">
        <v>100</v>
      </c>
      <c r="Q36" s="88"/>
      <c r="R36" s="211" t="s">
        <v>101</v>
      </c>
      <c r="S36" s="54"/>
      <c r="T36" s="54"/>
    </row>
    <row r="37" spans="1:20" ht="15.75">
      <c r="A37" s="54"/>
      <c r="B37" s="116" t="s">
        <v>102</v>
      </c>
      <c r="C37" s="88"/>
      <c r="D37" s="212" t="s">
        <v>22</v>
      </c>
      <c r="E37" s="88"/>
      <c r="F37" s="212" t="s">
        <v>23</v>
      </c>
      <c r="G37" s="88"/>
      <c r="H37" s="212" t="s">
        <v>103</v>
      </c>
      <c r="I37" s="88"/>
      <c r="J37" s="212" t="s">
        <v>103</v>
      </c>
      <c r="K37" s="88"/>
      <c r="L37" s="212" t="str">
        <f>+D37</f>
        <v>2025-26</v>
      </c>
      <c r="M37" s="88"/>
      <c r="N37" s="212" t="str">
        <f>+F37</f>
        <v>2024-25</v>
      </c>
      <c r="O37" s="88"/>
      <c r="P37" s="212" t="s">
        <v>103</v>
      </c>
      <c r="Q37" s="88"/>
      <c r="R37" s="212" t="s">
        <v>103</v>
      </c>
      <c r="S37" s="54"/>
      <c r="T37" s="54"/>
    </row>
    <row r="38" spans="1:20" ht="15.75">
      <c r="A38" s="54"/>
      <c r="B38" s="135" t="s">
        <v>50</v>
      </c>
      <c r="C38" s="88"/>
      <c r="D38" s="129">
        <v>500</v>
      </c>
      <c r="E38" s="90"/>
      <c r="F38" s="246">
        <v>500</v>
      </c>
      <c r="G38" s="90"/>
      <c r="H38" s="131">
        <f t="shared" ref="H38:H44" si="6">SUM(D38-F38)</f>
        <v>0</v>
      </c>
      <c r="I38" s="90"/>
      <c r="J38" s="244" t="str">
        <f t="shared" ref="J38:J44" si="7">IF(H38=0," ",IF(F38=0,1,H38/F38))</f>
        <v xml:space="preserve"> </v>
      </c>
      <c r="K38" s="93"/>
      <c r="L38" s="84">
        <f>D65*M38</f>
        <v>3000</v>
      </c>
      <c r="M38" s="133">
        <v>12</v>
      </c>
      <c r="N38" s="130">
        <v>2500</v>
      </c>
      <c r="O38" s="134">
        <f>N38/F65</f>
        <v>10</v>
      </c>
      <c r="P38" s="136">
        <f t="shared" si="2"/>
        <v>500</v>
      </c>
      <c r="Q38" s="96"/>
      <c r="R38" s="132">
        <f t="shared" si="3"/>
        <v>0.2</v>
      </c>
      <c r="S38" s="54"/>
      <c r="T38" s="54"/>
    </row>
    <row r="39" spans="1:20" ht="15.75">
      <c r="A39" s="54"/>
      <c r="B39" s="135" t="s">
        <v>51</v>
      </c>
      <c r="C39" s="88"/>
      <c r="D39" s="129">
        <v>500</v>
      </c>
      <c r="E39" s="90"/>
      <c r="F39" s="246">
        <v>500</v>
      </c>
      <c r="G39" s="90"/>
      <c r="H39" s="131">
        <f t="shared" si="6"/>
        <v>0</v>
      </c>
      <c r="I39" s="90"/>
      <c r="J39" s="244" t="str">
        <f t="shared" si="7"/>
        <v xml:space="preserve"> </v>
      </c>
      <c r="K39" s="93"/>
      <c r="L39" s="84">
        <f>D66*M39</f>
        <v>1000</v>
      </c>
      <c r="M39" s="133">
        <v>4</v>
      </c>
      <c r="N39" s="130">
        <v>2500</v>
      </c>
      <c r="O39" s="134">
        <f>N39/F66</f>
        <v>10</v>
      </c>
      <c r="P39" s="136">
        <f t="shared" si="2"/>
        <v>-1500</v>
      </c>
      <c r="Q39" s="96"/>
      <c r="R39" s="132">
        <f t="shared" si="3"/>
        <v>-0.6</v>
      </c>
      <c r="S39" s="54"/>
      <c r="T39" s="54"/>
    </row>
    <row r="40" spans="1:20" ht="15.75">
      <c r="A40" s="54"/>
      <c r="B40" s="135" t="s">
        <v>52</v>
      </c>
      <c r="C40" s="93"/>
      <c r="D40" s="129">
        <v>0</v>
      </c>
      <c r="E40" s="93"/>
      <c r="F40" s="246">
        <v>150</v>
      </c>
      <c r="G40" s="93"/>
      <c r="H40" s="136">
        <f t="shared" si="6"/>
        <v>-150</v>
      </c>
      <c r="I40" s="93"/>
      <c r="J40" s="244">
        <f t="shared" si="7"/>
        <v>-1</v>
      </c>
      <c r="K40" s="93"/>
      <c r="L40" s="84">
        <f>D40*M40</f>
        <v>0</v>
      </c>
      <c r="M40" s="133">
        <v>5</v>
      </c>
      <c r="N40" s="130">
        <v>750</v>
      </c>
      <c r="O40" s="134">
        <f>N40/F40</f>
        <v>5</v>
      </c>
      <c r="P40" s="136">
        <f>SUM(L40-N40)</f>
        <v>-750</v>
      </c>
      <c r="Q40" s="96"/>
      <c r="R40" s="132">
        <f>IF(P40=0," ",IF(N40=0,1,P40/N40))</f>
        <v>-1</v>
      </c>
      <c r="S40" s="54"/>
      <c r="T40" s="54"/>
    </row>
    <row r="41" spans="1:20" ht="15.75">
      <c r="A41" s="54"/>
      <c r="B41" s="135" t="s">
        <v>53</v>
      </c>
      <c r="C41" s="93"/>
      <c r="D41" s="129">
        <v>0</v>
      </c>
      <c r="E41" s="93"/>
      <c r="F41" s="246">
        <v>150</v>
      </c>
      <c r="G41" s="93"/>
      <c r="H41" s="136">
        <f t="shared" si="6"/>
        <v>-150</v>
      </c>
      <c r="I41" s="93"/>
      <c r="J41" s="244">
        <f t="shared" si="7"/>
        <v>-1</v>
      </c>
      <c r="K41" s="93"/>
      <c r="L41" s="84">
        <f>D41*M41</f>
        <v>0</v>
      </c>
      <c r="M41" s="133">
        <v>5</v>
      </c>
      <c r="N41" s="130">
        <v>750</v>
      </c>
      <c r="O41" s="134">
        <f>N41/F41</f>
        <v>5</v>
      </c>
      <c r="P41" s="136">
        <f>SUM(L41-N41)</f>
        <v>-750</v>
      </c>
      <c r="Q41" s="96"/>
      <c r="R41" s="132">
        <f>IF(P41=0," ",IF(N41=0,1,P41/N41))</f>
        <v>-1</v>
      </c>
      <c r="S41" s="54"/>
      <c r="T41" s="54"/>
    </row>
    <row r="42" spans="1:20">
      <c r="A42" s="54"/>
      <c r="B42" s="135" t="s">
        <v>54</v>
      </c>
      <c r="C42" s="88"/>
      <c r="D42" s="129">
        <v>20</v>
      </c>
      <c r="E42" s="90"/>
      <c r="F42" s="246">
        <v>20</v>
      </c>
      <c r="G42" s="90"/>
      <c r="H42" s="131">
        <f t="shared" si="6"/>
        <v>0</v>
      </c>
      <c r="I42" s="90"/>
      <c r="J42" s="132" t="str">
        <f t="shared" si="7"/>
        <v xml:space="preserve"> </v>
      </c>
      <c r="K42" s="90"/>
      <c r="L42" s="84">
        <f>D39*M42</f>
        <v>2000</v>
      </c>
      <c r="M42" s="133">
        <v>4</v>
      </c>
      <c r="N42" s="83">
        <v>2000</v>
      </c>
      <c r="O42" s="134">
        <f>N42/F39</f>
        <v>4</v>
      </c>
      <c r="P42" s="131">
        <f t="shared" si="2"/>
        <v>0</v>
      </c>
      <c r="Q42" s="88"/>
      <c r="R42" s="132" t="str">
        <f t="shared" si="3"/>
        <v xml:space="preserve"> </v>
      </c>
      <c r="S42" s="54"/>
      <c r="T42" s="54"/>
    </row>
    <row r="43" spans="1:20">
      <c r="A43" s="54"/>
      <c r="B43" s="135" t="s">
        <v>55</v>
      </c>
      <c r="C43" s="88"/>
      <c r="D43" s="129">
        <v>295</v>
      </c>
      <c r="E43" s="90"/>
      <c r="F43" s="246">
        <v>295</v>
      </c>
      <c r="G43" s="90"/>
      <c r="H43" s="131">
        <f t="shared" si="6"/>
        <v>0</v>
      </c>
      <c r="I43" s="90"/>
      <c r="J43" s="132" t="str">
        <f t="shared" si="7"/>
        <v xml:space="preserve"> </v>
      </c>
      <c r="K43" s="90"/>
      <c r="L43" s="84">
        <f>D32*M43</f>
        <v>1700</v>
      </c>
      <c r="M43" s="133">
        <v>17</v>
      </c>
      <c r="N43" s="83">
        <v>1800</v>
      </c>
      <c r="O43" s="134">
        <f>N43/F32</f>
        <v>18</v>
      </c>
      <c r="P43" s="131">
        <f t="shared" si="2"/>
        <v>-100</v>
      </c>
      <c r="Q43" s="88"/>
      <c r="R43" s="132">
        <f t="shared" si="3"/>
        <v>-5.5555555555555552E-2</v>
      </c>
      <c r="S43" s="54"/>
      <c r="T43" s="54"/>
    </row>
    <row r="44" spans="1:20">
      <c r="A44" s="54"/>
      <c r="B44" s="135" t="s">
        <v>56</v>
      </c>
      <c r="C44" s="88"/>
      <c r="D44" s="129">
        <v>145</v>
      </c>
      <c r="E44" s="90"/>
      <c r="F44" s="246">
        <v>145</v>
      </c>
      <c r="G44" s="90"/>
      <c r="H44" s="131">
        <f t="shared" si="6"/>
        <v>0</v>
      </c>
      <c r="I44" s="90"/>
      <c r="J44" s="132" t="str">
        <f t="shared" si="7"/>
        <v xml:space="preserve"> </v>
      </c>
      <c r="K44" s="90"/>
      <c r="L44" s="84">
        <f>D33*M44</f>
        <v>1600</v>
      </c>
      <c r="M44" s="133">
        <v>16</v>
      </c>
      <c r="N44" s="83">
        <v>1500</v>
      </c>
      <c r="O44" s="134">
        <f>N44/F33</f>
        <v>15</v>
      </c>
      <c r="P44" s="131">
        <f t="shared" si="2"/>
        <v>100</v>
      </c>
      <c r="Q44" s="88"/>
      <c r="R44" s="132">
        <f t="shared" si="3"/>
        <v>6.6666666666666666E-2</v>
      </c>
      <c r="S44" s="54"/>
      <c r="T44" s="54"/>
    </row>
    <row r="45" spans="1:20">
      <c r="A45" s="54"/>
      <c r="B45" s="135" t="s">
        <v>57</v>
      </c>
      <c r="C45" s="88"/>
      <c r="D45" s="129">
        <v>145</v>
      </c>
      <c r="E45" s="90"/>
      <c r="F45" s="246">
        <v>145</v>
      </c>
      <c r="G45" s="90"/>
      <c r="H45" s="131">
        <f t="shared" ref="H45:H46" si="8">SUM(D45-F45)</f>
        <v>0</v>
      </c>
      <c r="I45" s="90"/>
      <c r="J45" s="132" t="str">
        <f t="shared" ref="J45:J46" si="9">IF(H45=0," ",IF(F45=0,1,H45/F45))</f>
        <v xml:space="preserve"> </v>
      </c>
      <c r="K45" s="90"/>
      <c r="L45" s="84">
        <f>D34*M45</f>
        <v>5000</v>
      </c>
      <c r="M45" s="133">
        <v>10</v>
      </c>
      <c r="N45" s="83">
        <v>4500</v>
      </c>
      <c r="O45" s="134">
        <f>N45/F34</f>
        <v>9</v>
      </c>
      <c r="P45" s="131">
        <f t="shared" si="2"/>
        <v>500</v>
      </c>
      <c r="Q45" s="88"/>
      <c r="R45" s="132">
        <f t="shared" si="3"/>
        <v>0.1111111111111111</v>
      </c>
      <c r="S45" s="54"/>
      <c r="T45" s="54"/>
    </row>
    <row r="46" spans="1:20">
      <c r="A46" s="54"/>
      <c r="B46" s="135" t="s">
        <v>58</v>
      </c>
      <c r="C46" s="88"/>
      <c r="D46" s="129">
        <v>295</v>
      </c>
      <c r="E46" s="90"/>
      <c r="F46" s="246">
        <v>295</v>
      </c>
      <c r="G46" s="90"/>
      <c r="H46" s="131">
        <f t="shared" si="8"/>
        <v>0</v>
      </c>
      <c r="I46" s="90"/>
      <c r="J46" s="132" t="str">
        <f t="shared" si="9"/>
        <v xml:space="preserve"> </v>
      </c>
      <c r="K46" s="90"/>
      <c r="L46" s="84">
        <f>D38*M46</f>
        <v>3500</v>
      </c>
      <c r="M46" s="133">
        <v>7</v>
      </c>
      <c r="N46" s="83">
        <v>3000</v>
      </c>
      <c r="O46" s="134">
        <f>N46/F38</f>
        <v>6</v>
      </c>
      <c r="P46" s="131">
        <f t="shared" si="2"/>
        <v>500</v>
      </c>
      <c r="Q46" s="88"/>
      <c r="R46" s="132">
        <f t="shared" si="3"/>
        <v>0.16666666666666666</v>
      </c>
      <c r="S46" s="54"/>
      <c r="T46" s="54"/>
    </row>
    <row r="47" spans="1:20">
      <c r="A47" s="54"/>
      <c r="B47" s="135" t="s">
        <v>59</v>
      </c>
      <c r="C47" s="88"/>
      <c r="D47" s="129">
        <v>145</v>
      </c>
      <c r="E47" s="90"/>
      <c r="F47" s="246">
        <v>145</v>
      </c>
      <c r="G47" s="90"/>
      <c r="H47" s="131">
        <f t="shared" ref="H47:H57" si="10">SUM(D47-F47)</f>
        <v>0</v>
      </c>
      <c r="I47" s="90"/>
      <c r="J47" s="132" t="str">
        <f t="shared" ref="J47:J66" si="11">IF(H47=0," ",IF(F47=0,1,H47/F47))</f>
        <v xml:space="preserve"> </v>
      </c>
      <c r="K47" s="90"/>
      <c r="L47" s="84">
        <f>D59*M47</f>
        <v>900</v>
      </c>
      <c r="M47" s="133">
        <v>9</v>
      </c>
      <c r="N47" s="83">
        <v>800</v>
      </c>
      <c r="O47" s="133">
        <f>N47/F59</f>
        <v>8</v>
      </c>
      <c r="P47" s="131">
        <f>SUM(L47-N47)</f>
        <v>100</v>
      </c>
      <c r="Q47" s="88"/>
      <c r="R47" s="132">
        <f>IF(P47=0," ",IF(N47=0,1,P47/N47))</f>
        <v>0.125</v>
      </c>
      <c r="S47" s="54"/>
      <c r="T47" s="54"/>
    </row>
    <row r="48" spans="1:20">
      <c r="A48" s="54"/>
      <c r="B48" s="135" t="s">
        <v>60</v>
      </c>
      <c r="C48" s="88"/>
      <c r="D48" s="129">
        <v>145</v>
      </c>
      <c r="E48" s="90"/>
      <c r="F48" s="246">
        <v>145</v>
      </c>
      <c r="G48" s="90"/>
      <c r="H48" s="131">
        <f t="shared" si="10"/>
        <v>0</v>
      </c>
      <c r="I48" s="90"/>
      <c r="J48" s="132" t="str">
        <f t="shared" si="11"/>
        <v xml:space="preserve"> </v>
      </c>
      <c r="K48" s="90"/>
      <c r="L48" s="84">
        <f>D60*M48</f>
        <v>500</v>
      </c>
      <c r="M48" s="133">
        <v>5</v>
      </c>
      <c r="N48" s="83">
        <v>500</v>
      </c>
      <c r="O48" s="133">
        <f>N48/F60</f>
        <v>5</v>
      </c>
      <c r="P48" s="131">
        <f>SUM(L48-N48)</f>
        <v>0</v>
      </c>
      <c r="Q48" s="88"/>
      <c r="R48" s="132" t="str">
        <f>IF(P48=0," ",IF(N48=0,1,P48/N48))</f>
        <v xml:space="preserve"> </v>
      </c>
      <c r="S48" s="54"/>
      <c r="T48" s="54"/>
    </row>
    <row r="49" spans="1:20">
      <c r="A49" s="54"/>
      <c r="B49" s="135" t="s">
        <v>61</v>
      </c>
      <c r="C49" s="88"/>
      <c r="D49" s="129">
        <v>145</v>
      </c>
      <c r="E49" s="90"/>
      <c r="F49" s="246">
        <v>145</v>
      </c>
      <c r="G49" s="90"/>
      <c r="H49" s="131">
        <f t="shared" si="10"/>
        <v>0</v>
      </c>
      <c r="I49" s="90"/>
      <c r="J49" s="132" t="str">
        <f t="shared" si="11"/>
        <v xml:space="preserve"> </v>
      </c>
      <c r="K49" s="90"/>
      <c r="L49" s="84">
        <f>D61*M49</f>
        <v>7500</v>
      </c>
      <c r="M49" s="133">
        <v>15</v>
      </c>
      <c r="N49" s="83">
        <v>7500</v>
      </c>
      <c r="O49" s="133">
        <f>N49/F61</f>
        <v>15</v>
      </c>
      <c r="P49" s="131">
        <f>SUM(L49-N49)</f>
        <v>0</v>
      </c>
      <c r="Q49" s="88"/>
      <c r="R49" s="132" t="str">
        <f>IF(P49=0," ",IF(N49=0,1,P49/N49))</f>
        <v xml:space="preserve"> </v>
      </c>
      <c r="S49" s="54"/>
      <c r="T49" s="54"/>
    </row>
    <row r="50" spans="1:20">
      <c r="A50" s="54"/>
      <c r="B50" s="135" t="s">
        <v>62</v>
      </c>
      <c r="C50" s="88"/>
      <c r="D50" s="129">
        <v>145</v>
      </c>
      <c r="E50" s="90"/>
      <c r="F50" s="246">
        <v>145</v>
      </c>
      <c r="G50" s="90"/>
      <c r="H50" s="131">
        <f t="shared" si="10"/>
        <v>0</v>
      </c>
      <c r="I50" s="90"/>
      <c r="J50" s="132" t="str">
        <f t="shared" si="11"/>
        <v xml:space="preserve"> </v>
      </c>
      <c r="K50" s="90"/>
      <c r="L50" s="84">
        <f t="shared" ref="L50:L66" si="12">D42*M50</f>
        <v>1040</v>
      </c>
      <c r="M50" s="133">
        <v>52</v>
      </c>
      <c r="N50" s="83">
        <v>1100</v>
      </c>
      <c r="O50" s="133">
        <f t="shared" ref="O50:O66" si="13">N50/F42</f>
        <v>55</v>
      </c>
      <c r="P50" s="131">
        <f>SUM(L50-N50)</f>
        <v>-60</v>
      </c>
      <c r="Q50" s="88"/>
      <c r="R50" s="132">
        <f>IF(P50=0," ",IF(N50=0,1,P50/N50))</f>
        <v>-5.4545454545454543E-2</v>
      </c>
      <c r="S50" s="54"/>
      <c r="T50" s="54"/>
    </row>
    <row r="51" spans="1:20">
      <c r="A51" s="54"/>
      <c r="B51" s="135" t="s">
        <v>63</v>
      </c>
      <c r="C51" s="88"/>
      <c r="D51" s="129">
        <v>145</v>
      </c>
      <c r="E51" s="90"/>
      <c r="F51" s="246">
        <v>145</v>
      </c>
      <c r="G51" s="90"/>
      <c r="H51" s="131">
        <f t="shared" si="10"/>
        <v>0</v>
      </c>
      <c r="I51" s="90"/>
      <c r="J51" s="132" t="str">
        <f t="shared" si="11"/>
        <v xml:space="preserve"> </v>
      </c>
      <c r="K51" s="90"/>
      <c r="L51" s="84">
        <f t="shared" si="12"/>
        <v>1475</v>
      </c>
      <c r="M51" s="133">
        <v>5</v>
      </c>
      <c r="N51" s="83">
        <v>2950</v>
      </c>
      <c r="O51" s="133">
        <f t="shared" si="13"/>
        <v>10</v>
      </c>
      <c r="P51" s="131">
        <f t="shared" si="2"/>
        <v>-1475</v>
      </c>
      <c r="Q51" s="88"/>
      <c r="R51" s="132">
        <f t="shared" ref="R51:R60" si="14">IF(P51=0," ",IF(N51=0,1,P51/N51))</f>
        <v>-0.5</v>
      </c>
      <c r="S51" s="54"/>
      <c r="T51" s="54"/>
    </row>
    <row r="52" spans="1:20">
      <c r="A52" s="54"/>
      <c r="B52" s="137" t="s">
        <v>64</v>
      </c>
      <c r="C52" s="88"/>
      <c r="D52" s="129">
        <v>145</v>
      </c>
      <c r="E52" s="90"/>
      <c r="F52" s="246">
        <v>145</v>
      </c>
      <c r="G52" s="88"/>
      <c r="H52" s="136">
        <f t="shared" si="10"/>
        <v>0</v>
      </c>
      <c r="I52" s="90"/>
      <c r="J52" s="132" t="str">
        <f t="shared" si="11"/>
        <v xml:space="preserve"> </v>
      </c>
      <c r="K52" s="90"/>
      <c r="L52" s="84">
        <f t="shared" si="12"/>
        <v>0</v>
      </c>
      <c r="M52" s="133">
        <v>0</v>
      </c>
      <c r="N52" s="83">
        <v>145</v>
      </c>
      <c r="O52" s="133">
        <f t="shared" si="13"/>
        <v>1</v>
      </c>
      <c r="P52" s="131">
        <f t="shared" si="2"/>
        <v>-145</v>
      </c>
      <c r="Q52" s="88"/>
      <c r="R52" s="132">
        <f t="shared" si="14"/>
        <v>-1</v>
      </c>
      <c r="S52" s="54"/>
      <c r="T52" s="54"/>
    </row>
    <row r="53" spans="1:20">
      <c r="A53" s="54"/>
      <c r="B53" s="135" t="s">
        <v>65</v>
      </c>
      <c r="C53" s="93"/>
      <c r="D53" s="129">
        <v>250</v>
      </c>
      <c r="E53" s="93"/>
      <c r="F53" s="246">
        <v>250</v>
      </c>
      <c r="G53" s="93"/>
      <c r="H53" s="136">
        <f t="shared" si="10"/>
        <v>0</v>
      </c>
      <c r="I53" s="93"/>
      <c r="J53" s="244" t="str">
        <f t="shared" si="11"/>
        <v xml:space="preserve"> </v>
      </c>
      <c r="K53" s="90"/>
      <c r="L53" s="84">
        <f t="shared" si="12"/>
        <v>0</v>
      </c>
      <c r="M53" s="133">
        <v>0</v>
      </c>
      <c r="N53" s="83">
        <v>145</v>
      </c>
      <c r="O53" s="133">
        <f t="shared" si="13"/>
        <v>1</v>
      </c>
      <c r="P53" s="131">
        <f t="shared" si="2"/>
        <v>-145</v>
      </c>
      <c r="Q53" s="88"/>
      <c r="R53" s="132">
        <f t="shared" si="14"/>
        <v>-1</v>
      </c>
      <c r="S53" s="54"/>
      <c r="T53" s="54"/>
    </row>
    <row r="54" spans="1:20">
      <c r="A54" s="54"/>
      <c r="B54" s="135" t="s">
        <v>66</v>
      </c>
      <c r="C54" s="138"/>
      <c r="D54" s="129">
        <v>250</v>
      </c>
      <c r="E54" s="90"/>
      <c r="F54" s="246">
        <v>250</v>
      </c>
      <c r="G54" s="90"/>
      <c r="H54" s="136">
        <f t="shared" si="10"/>
        <v>0</v>
      </c>
      <c r="I54" s="90"/>
      <c r="J54" s="132" t="str">
        <f t="shared" si="11"/>
        <v xml:space="preserve"> </v>
      </c>
      <c r="K54" s="90"/>
      <c r="L54" s="84">
        <f t="shared" si="12"/>
        <v>1475</v>
      </c>
      <c r="M54" s="133">
        <v>5</v>
      </c>
      <c r="N54" s="83">
        <v>2950</v>
      </c>
      <c r="O54" s="133">
        <f t="shared" si="13"/>
        <v>10</v>
      </c>
      <c r="P54" s="131">
        <f t="shared" si="2"/>
        <v>-1475</v>
      </c>
      <c r="Q54" s="88"/>
      <c r="R54" s="132">
        <f t="shared" si="14"/>
        <v>-0.5</v>
      </c>
      <c r="S54" s="54"/>
      <c r="T54" s="54"/>
    </row>
    <row r="55" spans="1:20">
      <c r="A55" s="54"/>
      <c r="B55" s="135" t="s">
        <v>67</v>
      </c>
      <c r="C55" s="138"/>
      <c r="D55" s="129">
        <v>250</v>
      </c>
      <c r="E55" s="90"/>
      <c r="F55" s="246">
        <v>250</v>
      </c>
      <c r="G55" s="90"/>
      <c r="H55" s="136">
        <f t="shared" si="10"/>
        <v>0</v>
      </c>
      <c r="I55" s="90"/>
      <c r="J55" s="132" t="str">
        <f t="shared" si="11"/>
        <v xml:space="preserve"> </v>
      </c>
      <c r="K55" s="90"/>
      <c r="L55" s="84">
        <f t="shared" si="12"/>
        <v>0</v>
      </c>
      <c r="M55" s="133">
        <v>0</v>
      </c>
      <c r="N55" s="83">
        <v>0</v>
      </c>
      <c r="O55" s="133">
        <f t="shared" si="13"/>
        <v>0</v>
      </c>
      <c r="P55" s="131">
        <f t="shared" si="2"/>
        <v>0</v>
      </c>
      <c r="Q55" s="88"/>
      <c r="R55" s="132" t="str">
        <f t="shared" si="14"/>
        <v xml:space="preserve"> </v>
      </c>
      <c r="S55" s="54"/>
      <c r="T55" s="54"/>
    </row>
    <row r="56" spans="1:20">
      <c r="A56" s="54"/>
      <c r="B56" s="135" t="s">
        <v>68</v>
      </c>
      <c r="C56" s="138"/>
      <c r="D56" s="129">
        <v>250</v>
      </c>
      <c r="E56" s="90"/>
      <c r="F56" s="246">
        <v>250</v>
      </c>
      <c r="G56" s="90"/>
      <c r="H56" s="136">
        <f t="shared" si="10"/>
        <v>0</v>
      </c>
      <c r="I56" s="90"/>
      <c r="J56" s="132" t="str">
        <f t="shared" si="11"/>
        <v xml:space="preserve"> </v>
      </c>
      <c r="K56" s="90"/>
      <c r="L56" s="84">
        <f t="shared" si="12"/>
        <v>0</v>
      </c>
      <c r="M56" s="133">
        <v>0</v>
      </c>
      <c r="N56" s="83">
        <v>0</v>
      </c>
      <c r="O56" s="133">
        <f t="shared" si="13"/>
        <v>0</v>
      </c>
      <c r="P56" s="131">
        <f t="shared" si="2"/>
        <v>0</v>
      </c>
      <c r="Q56" s="88"/>
      <c r="R56" s="132" t="str">
        <f t="shared" si="14"/>
        <v xml:space="preserve"> </v>
      </c>
      <c r="S56" s="54"/>
      <c r="T56" s="54"/>
    </row>
    <row r="57" spans="1:20">
      <c r="A57" s="54"/>
      <c r="B57" s="135" t="s">
        <v>69</v>
      </c>
      <c r="C57" s="138"/>
      <c r="D57" s="129">
        <v>250</v>
      </c>
      <c r="E57" s="90"/>
      <c r="F57" s="246">
        <v>250</v>
      </c>
      <c r="G57" s="90"/>
      <c r="H57" s="136">
        <f t="shared" si="10"/>
        <v>0</v>
      </c>
      <c r="I57" s="90"/>
      <c r="J57" s="132" t="str">
        <f t="shared" si="11"/>
        <v xml:space="preserve"> </v>
      </c>
      <c r="K57" s="90"/>
      <c r="L57" s="84">
        <f t="shared" si="12"/>
        <v>0</v>
      </c>
      <c r="M57" s="133">
        <v>0</v>
      </c>
      <c r="N57" s="83">
        <v>0</v>
      </c>
      <c r="O57" s="133">
        <f t="shared" si="13"/>
        <v>0</v>
      </c>
      <c r="P57" s="131">
        <f t="shared" si="2"/>
        <v>0</v>
      </c>
      <c r="Q57" s="88"/>
      <c r="R57" s="132" t="str">
        <f t="shared" si="14"/>
        <v xml:space="preserve"> </v>
      </c>
      <c r="S57" s="54"/>
      <c r="T57" s="54"/>
    </row>
    <row r="58" spans="1:20">
      <c r="A58" s="54"/>
      <c r="B58" s="135" t="s">
        <v>70</v>
      </c>
      <c r="C58" s="138"/>
      <c r="D58" s="129">
        <v>250</v>
      </c>
      <c r="E58" s="90"/>
      <c r="F58" s="246">
        <v>250</v>
      </c>
      <c r="G58" s="90"/>
      <c r="H58" s="136">
        <f t="shared" ref="H58" si="15">SUM(D58-F58)</f>
        <v>0</v>
      </c>
      <c r="I58" s="90"/>
      <c r="J58" s="132" t="str">
        <f t="shared" si="11"/>
        <v xml:space="preserve"> </v>
      </c>
      <c r="K58" s="90"/>
      <c r="L58" s="84">
        <f t="shared" si="12"/>
        <v>0</v>
      </c>
      <c r="M58" s="133">
        <v>0</v>
      </c>
      <c r="N58" s="83">
        <v>0</v>
      </c>
      <c r="O58" s="133">
        <f t="shared" si="13"/>
        <v>0</v>
      </c>
      <c r="P58" s="131">
        <f t="shared" si="2"/>
        <v>0</v>
      </c>
      <c r="Q58" s="88"/>
      <c r="R58" s="132" t="str">
        <f t="shared" si="14"/>
        <v xml:space="preserve"> </v>
      </c>
      <c r="S58" s="54"/>
      <c r="T58" s="54"/>
    </row>
    <row r="59" spans="1:20">
      <c r="A59" s="54"/>
      <c r="B59" s="135" t="s">
        <v>71</v>
      </c>
      <c r="C59" s="88"/>
      <c r="D59" s="129">
        <v>100</v>
      </c>
      <c r="E59" s="90"/>
      <c r="F59" s="246">
        <v>100</v>
      </c>
      <c r="G59" s="90"/>
      <c r="H59" s="136">
        <f t="shared" ref="H59:H66" si="16">SUM(D59-F59)</f>
        <v>0</v>
      </c>
      <c r="I59" s="90"/>
      <c r="J59" s="244" t="str">
        <f t="shared" si="11"/>
        <v xml:space="preserve"> </v>
      </c>
      <c r="K59" s="90"/>
      <c r="L59" s="84">
        <f t="shared" si="12"/>
        <v>0</v>
      </c>
      <c r="M59" s="133">
        <v>0</v>
      </c>
      <c r="N59" s="83">
        <v>0</v>
      </c>
      <c r="O59" s="133">
        <f t="shared" si="13"/>
        <v>0</v>
      </c>
      <c r="P59" s="131">
        <f t="shared" si="2"/>
        <v>0</v>
      </c>
      <c r="Q59" s="88"/>
      <c r="R59" s="132" t="str">
        <f t="shared" si="14"/>
        <v xml:space="preserve"> </v>
      </c>
      <c r="S59" s="54"/>
      <c r="T59" s="54"/>
    </row>
    <row r="60" spans="1:20">
      <c r="A60" s="54"/>
      <c r="B60" s="135" t="s">
        <v>72</v>
      </c>
      <c r="C60" s="88"/>
      <c r="D60" s="129">
        <v>100</v>
      </c>
      <c r="E60" s="90"/>
      <c r="F60" s="246">
        <v>100</v>
      </c>
      <c r="G60" s="90"/>
      <c r="H60" s="136">
        <f t="shared" si="16"/>
        <v>0</v>
      </c>
      <c r="I60" s="90"/>
      <c r="J60" s="132" t="str">
        <f t="shared" si="11"/>
        <v xml:space="preserve"> </v>
      </c>
      <c r="K60" s="90"/>
      <c r="L60" s="84">
        <f t="shared" si="12"/>
        <v>0</v>
      </c>
      <c r="M60" s="133">
        <v>0</v>
      </c>
      <c r="N60" s="83">
        <v>0</v>
      </c>
      <c r="O60" s="133">
        <f t="shared" si="13"/>
        <v>0</v>
      </c>
      <c r="P60" s="131">
        <f t="shared" si="2"/>
        <v>0</v>
      </c>
      <c r="Q60" s="88"/>
      <c r="R60" s="132" t="str">
        <f t="shared" si="14"/>
        <v xml:space="preserve"> </v>
      </c>
      <c r="S60" s="54"/>
      <c r="T60" s="54"/>
    </row>
    <row r="61" spans="1:20" ht="15.75">
      <c r="A61" s="54"/>
      <c r="B61" s="135" t="s">
        <v>73</v>
      </c>
      <c r="C61" s="88"/>
      <c r="D61" s="129">
        <v>500</v>
      </c>
      <c r="E61" s="90"/>
      <c r="F61" s="246">
        <v>500</v>
      </c>
      <c r="G61" s="90"/>
      <c r="H61" s="136">
        <f t="shared" si="16"/>
        <v>0</v>
      </c>
      <c r="I61" s="90"/>
      <c r="J61" s="132" t="str">
        <f t="shared" si="11"/>
        <v xml:space="preserve"> </v>
      </c>
      <c r="K61" s="93"/>
      <c r="L61" s="84">
        <f t="shared" si="12"/>
        <v>2500</v>
      </c>
      <c r="M61" s="133">
        <v>10</v>
      </c>
      <c r="N61" s="130">
        <v>3000</v>
      </c>
      <c r="O61" s="133">
        <f t="shared" si="13"/>
        <v>12</v>
      </c>
      <c r="P61" s="136">
        <f>SUM(L61-N61)</f>
        <v>-500</v>
      </c>
      <c r="Q61" s="96"/>
      <c r="R61" s="132">
        <f>IF(P61=0," ",IF(N61=0,1,P61/N61))</f>
        <v>-0.16666666666666666</v>
      </c>
      <c r="S61" s="54"/>
      <c r="T61" s="54"/>
    </row>
    <row r="62" spans="1:20">
      <c r="A62" s="54"/>
      <c r="B62" s="135" t="s">
        <v>74</v>
      </c>
      <c r="C62" s="93"/>
      <c r="D62" s="129">
        <v>250</v>
      </c>
      <c r="E62" s="93"/>
      <c r="F62" s="246">
        <v>250</v>
      </c>
      <c r="G62" s="93"/>
      <c r="H62" s="136">
        <f t="shared" si="16"/>
        <v>0</v>
      </c>
      <c r="I62" s="93"/>
      <c r="J62" s="244" t="str">
        <f t="shared" si="11"/>
        <v xml:space="preserve"> </v>
      </c>
      <c r="K62" s="90"/>
      <c r="L62" s="84">
        <f t="shared" si="12"/>
        <v>5500</v>
      </c>
      <c r="M62" s="133">
        <v>22</v>
      </c>
      <c r="N62" s="83">
        <v>5750</v>
      </c>
      <c r="O62" s="133">
        <f t="shared" si="13"/>
        <v>23</v>
      </c>
      <c r="P62" s="131">
        <f t="shared" si="2"/>
        <v>-250</v>
      </c>
      <c r="Q62" s="88"/>
      <c r="R62" s="132">
        <f t="shared" ref="R62:R67" si="17">IF(P62=0," ",IF(N62=0,1,P62/N62))</f>
        <v>-4.3478260869565216E-2</v>
      </c>
      <c r="S62" s="54"/>
      <c r="T62" s="54"/>
    </row>
    <row r="63" spans="1:20">
      <c r="A63" s="54"/>
      <c r="B63" s="135" t="s">
        <v>75</v>
      </c>
      <c r="C63" s="93"/>
      <c r="D63" s="129">
        <v>250</v>
      </c>
      <c r="E63" s="93"/>
      <c r="F63" s="246">
        <v>250</v>
      </c>
      <c r="G63" s="93"/>
      <c r="H63" s="136">
        <f t="shared" si="16"/>
        <v>0</v>
      </c>
      <c r="I63" s="93"/>
      <c r="J63" s="244" t="str">
        <f t="shared" si="11"/>
        <v xml:space="preserve"> </v>
      </c>
      <c r="K63" s="90"/>
      <c r="L63" s="84">
        <f t="shared" si="12"/>
        <v>3750</v>
      </c>
      <c r="M63" s="133">
        <v>15</v>
      </c>
      <c r="N63" s="83">
        <v>3500</v>
      </c>
      <c r="O63" s="133">
        <f t="shared" si="13"/>
        <v>14</v>
      </c>
      <c r="P63" s="131">
        <f t="shared" si="2"/>
        <v>250</v>
      </c>
      <c r="Q63" s="88"/>
      <c r="R63" s="132">
        <f t="shared" si="17"/>
        <v>7.1428571428571425E-2</v>
      </c>
      <c r="S63" s="54"/>
      <c r="T63" s="54"/>
    </row>
    <row r="64" spans="1:20">
      <c r="A64" s="54"/>
      <c r="B64" s="135" t="s">
        <v>76</v>
      </c>
      <c r="C64" s="93"/>
      <c r="D64" s="129">
        <v>250</v>
      </c>
      <c r="E64" s="93"/>
      <c r="F64" s="246">
        <v>250</v>
      </c>
      <c r="G64" s="93"/>
      <c r="H64" s="136">
        <f t="shared" si="16"/>
        <v>0</v>
      </c>
      <c r="I64" s="93"/>
      <c r="J64" s="244" t="str">
        <f t="shared" si="11"/>
        <v xml:space="preserve"> </v>
      </c>
      <c r="K64" s="90"/>
      <c r="L64" s="84">
        <f t="shared" si="12"/>
        <v>4500</v>
      </c>
      <c r="M64" s="133">
        <v>18</v>
      </c>
      <c r="N64" s="83">
        <v>4500</v>
      </c>
      <c r="O64" s="133">
        <f t="shared" si="13"/>
        <v>18</v>
      </c>
      <c r="P64" s="131">
        <f t="shared" si="2"/>
        <v>0</v>
      </c>
      <c r="Q64" s="88"/>
      <c r="R64" s="132" t="str">
        <f t="shared" si="17"/>
        <v xml:space="preserve"> </v>
      </c>
      <c r="S64" s="54"/>
      <c r="T64" s="54"/>
    </row>
    <row r="65" spans="1:21">
      <c r="A65" s="54"/>
      <c r="B65" s="135" t="s">
        <v>77</v>
      </c>
      <c r="C65" s="93"/>
      <c r="D65" s="129">
        <v>250</v>
      </c>
      <c r="E65" s="93"/>
      <c r="F65" s="246">
        <v>250</v>
      </c>
      <c r="G65" s="93"/>
      <c r="H65" s="136">
        <f t="shared" si="16"/>
        <v>0</v>
      </c>
      <c r="I65" s="93"/>
      <c r="J65" s="244" t="str">
        <f t="shared" si="11"/>
        <v xml:space="preserve"> </v>
      </c>
      <c r="K65" s="90"/>
      <c r="L65" s="84">
        <f t="shared" si="12"/>
        <v>4250</v>
      </c>
      <c r="M65" s="133">
        <v>17</v>
      </c>
      <c r="N65" s="83">
        <v>4500</v>
      </c>
      <c r="O65" s="133">
        <f t="shared" si="13"/>
        <v>18</v>
      </c>
      <c r="P65" s="131">
        <f t="shared" si="2"/>
        <v>-250</v>
      </c>
      <c r="Q65" s="88"/>
      <c r="R65" s="132">
        <f t="shared" si="17"/>
        <v>-5.5555555555555552E-2</v>
      </c>
      <c r="S65" s="54"/>
      <c r="T65" s="54"/>
    </row>
    <row r="66" spans="1:21">
      <c r="A66" s="54"/>
      <c r="B66" s="135" t="s">
        <v>78</v>
      </c>
      <c r="C66" s="93"/>
      <c r="D66" s="129">
        <v>250</v>
      </c>
      <c r="E66" s="93"/>
      <c r="F66" s="246">
        <v>250</v>
      </c>
      <c r="G66" s="93"/>
      <c r="H66" s="136">
        <f t="shared" si="16"/>
        <v>0</v>
      </c>
      <c r="I66" s="93"/>
      <c r="J66" s="244" t="str">
        <f t="shared" si="11"/>
        <v xml:space="preserve"> </v>
      </c>
      <c r="K66" s="90"/>
      <c r="L66" s="84">
        <f t="shared" si="12"/>
        <v>4250</v>
      </c>
      <c r="M66" s="133">
        <v>17</v>
      </c>
      <c r="N66" s="83">
        <v>4500</v>
      </c>
      <c r="O66" s="133">
        <f t="shared" si="13"/>
        <v>18</v>
      </c>
      <c r="P66" s="131">
        <f t="shared" si="2"/>
        <v>-250</v>
      </c>
      <c r="Q66" s="88"/>
      <c r="R66" s="132">
        <f t="shared" si="17"/>
        <v>-5.5555555555555552E-2</v>
      </c>
      <c r="S66" s="54"/>
      <c r="T66" s="54"/>
    </row>
    <row r="67" spans="1:21" ht="15.75">
      <c r="A67" s="54"/>
      <c r="B67" s="139" t="s">
        <v>105</v>
      </c>
      <c r="C67" s="107"/>
      <c r="D67" s="140"/>
      <c r="E67" s="108"/>
      <c r="F67" s="141"/>
      <c r="G67" s="108"/>
      <c r="H67" s="142"/>
      <c r="I67" s="108"/>
      <c r="J67" s="143"/>
      <c r="K67" s="108"/>
      <c r="L67" s="144">
        <f>SUM(L9:L46)+SUM(L47:L66)</f>
        <v>109550</v>
      </c>
      <c r="M67" s="145"/>
      <c r="N67" s="146">
        <f>SUM(N9:N46)+SUM(N47:N66)</f>
        <v>104720</v>
      </c>
      <c r="O67" s="90"/>
      <c r="P67" s="142">
        <f t="shared" si="2"/>
        <v>4830</v>
      </c>
      <c r="Q67" s="107"/>
      <c r="R67" s="143">
        <f t="shared" si="17"/>
        <v>4.6122994652406414E-2</v>
      </c>
      <c r="S67" s="54"/>
      <c r="T67" s="54"/>
    </row>
    <row r="68" spans="1:21" ht="15.75">
      <c r="A68" s="54"/>
      <c r="B68" s="147"/>
      <c r="C68" s="54"/>
      <c r="D68" s="148"/>
      <c r="E68" s="114"/>
      <c r="F68" s="148"/>
      <c r="G68" s="114"/>
      <c r="H68" s="149"/>
      <c r="I68" s="114"/>
      <c r="J68" s="150"/>
      <c r="K68" s="114"/>
      <c r="L68" s="148"/>
      <c r="M68" s="114"/>
      <c r="N68" s="148"/>
      <c r="O68" s="114"/>
      <c r="P68" s="149"/>
      <c r="Q68" s="54"/>
      <c r="R68" s="54"/>
      <c r="S68" s="54"/>
      <c r="T68" s="54"/>
    </row>
    <row r="69" spans="1:21" ht="30" customHeight="1">
      <c r="A69" s="54"/>
      <c r="B69" s="323" t="s">
        <v>106</v>
      </c>
      <c r="C69" s="324"/>
      <c r="D69" s="324"/>
      <c r="E69" s="324"/>
      <c r="F69" s="324"/>
      <c r="G69" s="324"/>
      <c r="H69" s="324"/>
      <c r="I69" s="324"/>
      <c r="J69" s="325"/>
      <c r="K69" s="228"/>
      <c r="L69" s="228"/>
      <c r="M69" s="228"/>
      <c r="N69" s="228"/>
      <c r="O69" s="228"/>
      <c r="P69" s="228"/>
      <c r="Q69" s="228"/>
      <c r="R69" s="228"/>
      <c r="S69" s="54"/>
      <c r="T69" s="54"/>
    </row>
    <row r="70" spans="1:21" ht="39" customHeight="1">
      <c r="A70" s="54"/>
      <c r="B70" s="326"/>
      <c r="C70" s="327"/>
      <c r="D70" s="327"/>
      <c r="E70" s="327"/>
      <c r="F70" s="327"/>
      <c r="G70" s="327"/>
      <c r="H70" s="327"/>
      <c r="I70" s="327"/>
      <c r="J70" s="328"/>
      <c r="K70" s="228"/>
      <c r="L70" s="228"/>
      <c r="M70" s="228"/>
      <c r="N70" s="228"/>
      <c r="O70" s="228"/>
      <c r="P70" s="228"/>
      <c r="Q70" s="228"/>
      <c r="R70" s="228"/>
      <c r="S70" s="54"/>
      <c r="T70" s="54"/>
    </row>
    <row r="71" spans="1:21" ht="35.25" customHeight="1">
      <c r="A71" s="54"/>
      <c r="B71" s="329" t="s">
        <v>107</v>
      </c>
      <c r="C71" s="330"/>
      <c r="D71" s="330"/>
      <c r="E71" s="330"/>
      <c r="F71" s="330"/>
      <c r="G71" s="330"/>
      <c r="H71" s="330"/>
      <c r="I71" s="330"/>
      <c r="J71" s="331"/>
      <c r="K71" s="229"/>
      <c r="L71" s="102"/>
      <c r="M71" s="90"/>
      <c r="N71" s="102"/>
      <c r="O71" s="90"/>
      <c r="P71" s="100"/>
      <c r="Q71" s="88"/>
      <c r="R71" s="88"/>
      <c r="S71" s="54"/>
      <c r="T71" s="54"/>
    </row>
    <row r="72" spans="1:21">
      <c r="A72" s="54"/>
      <c r="B72" s="54"/>
      <c r="C72" s="54"/>
      <c r="D72" s="148"/>
      <c r="E72" s="114"/>
      <c r="F72" s="148"/>
      <c r="G72" s="114"/>
      <c r="H72" s="149"/>
      <c r="I72" s="114"/>
      <c r="J72" s="150"/>
      <c r="K72" s="114"/>
      <c r="L72" s="148"/>
      <c r="M72" s="114"/>
      <c r="N72" s="148"/>
      <c r="O72" s="114"/>
      <c r="P72" s="149"/>
      <c r="Q72" s="54"/>
      <c r="R72" s="54"/>
      <c r="S72" s="54"/>
      <c r="T72" s="54"/>
    </row>
    <row r="73" spans="1:21" ht="15.75" thickBot="1">
      <c r="A73" s="54"/>
      <c r="B73" s="151" t="s">
        <v>94</v>
      </c>
      <c r="C73" s="124"/>
      <c r="D73" s="152"/>
      <c r="E73" s="152"/>
      <c r="F73" s="152"/>
      <c r="G73" s="152"/>
      <c r="H73" s="152"/>
      <c r="I73" s="152"/>
      <c r="J73" s="152"/>
      <c r="K73" s="124"/>
      <c r="L73" s="152"/>
      <c r="M73" s="152"/>
      <c r="N73" s="152"/>
      <c r="O73" s="152"/>
      <c r="P73" s="152"/>
      <c r="Q73" s="152"/>
      <c r="R73" s="152"/>
      <c r="S73" s="54"/>
      <c r="T73" s="54"/>
    </row>
    <row r="74" spans="1:21" ht="17.25" thickTop="1" thickBot="1">
      <c r="A74" s="54"/>
      <c r="B74" s="153" t="s">
        <v>108</v>
      </c>
      <c r="C74" s="88"/>
      <c r="D74" s="154" t="s">
        <v>20</v>
      </c>
      <c r="E74" s="155"/>
      <c r="F74" s="155"/>
      <c r="G74" s="155"/>
      <c r="H74" s="155"/>
      <c r="I74" s="155"/>
      <c r="J74" s="156"/>
      <c r="K74" s="88"/>
      <c r="L74" s="154" t="s">
        <v>96</v>
      </c>
      <c r="M74" s="155"/>
      <c r="N74" s="155"/>
      <c r="O74" s="155"/>
      <c r="P74" s="155"/>
      <c r="Q74" s="155"/>
      <c r="R74" s="156"/>
      <c r="S74" s="54"/>
      <c r="T74" s="54"/>
    </row>
    <row r="75" spans="1:21" ht="16.5" thickTop="1">
      <c r="A75" s="54"/>
      <c r="B75" s="157" t="s">
        <v>97</v>
      </c>
      <c r="C75" s="88"/>
      <c r="D75" s="158" t="s">
        <v>104</v>
      </c>
      <c r="E75" s="88"/>
      <c r="F75" s="158" t="s">
        <v>99</v>
      </c>
      <c r="G75" s="88"/>
      <c r="H75" s="158" t="s">
        <v>100</v>
      </c>
      <c r="I75" s="88"/>
      <c r="J75" s="158" t="s">
        <v>101</v>
      </c>
      <c r="K75" s="88"/>
      <c r="L75" s="158" t="s">
        <v>104</v>
      </c>
      <c r="M75" s="88"/>
      <c r="N75" s="158" t="s">
        <v>99</v>
      </c>
      <c r="O75" s="88"/>
      <c r="P75" s="158" t="s">
        <v>100</v>
      </c>
      <c r="Q75" s="88"/>
      <c r="R75" s="158" t="s">
        <v>101</v>
      </c>
      <c r="S75" s="54"/>
      <c r="T75" s="54"/>
    </row>
    <row r="76" spans="1:21" ht="15.75">
      <c r="A76" s="54"/>
      <c r="B76" s="89" t="s">
        <v>109</v>
      </c>
      <c r="C76" s="88"/>
      <c r="D76" s="159" t="s">
        <v>22</v>
      </c>
      <c r="E76" s="88"/>
      <c r="F76" s="159" t="s">
        <v>23</v>
      </c>
      <c r="G76" s="88"/>
      <c r="H76" s="159" t="s">
        <v>103</v>
      </c>
      <c r="I76" s="88"/>
      <c r="J76" s="159" t="s">
        <v>103</v>
      </c>
      <c r="K76" s="88"/>
      <c r="L76" s="159" t="str">
        <f>+D76</f>
        <v>2025-26</v>
      </c>
      <c r="M76" s="88"/>
      <c r="N76" s="159" t="str">
        <f>+F76</f>
        <v>2024-25</v>
      </c>
      <c r="O76" s="88"/>
      <c r="P76" s="159" t="s">
        <v>103</v>
      </c>
      <c r="Q76" s="88"/>
      <c r="R76" s="159" t="s">
        <v>103</v>
      </c>
      <c r="S76" s="54"/>
      <c r="T76" s="54"/>
    </row>
    <row r="77" spans="1:21">
      <c r="A77" s="54"/>
      <c r="B77" s="117" t="s">
        <v>80</v>
      </c>
      <c r="C77" s="88"/>
      <c r="D77" s="92">
        <v>600</v>
      </c>
      <c r="E77" s="90"/>
      <c r="F77" s="91">
        <v>600</v>
      </c>
      <c r="G77" s="90"/>
      <c r="H77" s="160">
        <f t="shared" ref="H77:H82" si="18">SUM(D77-F77)</f>
        <v>0</v>
      </c>
      <c r="I77" s="90"/>
      <c r="J77" s="115" t="str">
        <f t="shared" ref="J77:J82" si="19">IF(H77=0," ",IF(F77=0,1,H77/F77))</f>
        <v xml:space="preserve"> </v>
      </c>
      <c r="K77" s="90"/>
      <c r="L77" s="92">
        <f>N77</f>
        <v>18900</v>
      </c>
      <c r="M77" s="134">
        <v>31.5</v>
      </c>
      <c r="N77" s="91">
        <v>18900</v>
      </c>
      <c r="O77" s="134">
        <v>63</v>
      </c>
      <c r="P77" s="160">
        <f>SUM(L77-N77)</f>
        <v>0</v>
      </c>
      <c r="Q77" s="88"/>
      <c r="R77" s="87" t="str">
        <f t="shared" ref="R77:R82" si="20">IF(P77=0," ",IF(N77=0,1,P77/N77))</f>
        <v xml:space="preserve"> </v>
      </c>
      <c r="S77" s="54"/>
      <c r="T77" s="54"/>
      <c r="U77" s="137"/>
    </row>
    <row r="78" spans="1:21" ht="15.75">
      <c r="A78" s="54"/>
      <c r="B78" s="117" t="s">
        <v>81</v>
      </c>
      <c r="C78" s="88"/>
      <c r="D78" s="249">
        <v>450</v>
      </c>
      <c r="E78" s="90"/>
      <c r="F78" s="245">
        <v>450</v>
      </c>
      <c r="G78" s="90"/>
      <c r="H78" s="161">
        <f t="shared" si="18"/>
        <v>0</v>
      </c>
      <c r="I78" s="162"/>
      <c r="J78" s="115" t="str">
        <f t="shared" si="19"/>
        <v xml:space="preserve"> </v>
      </c>
      <c r="K78" s="90"/>
      <c r="L78" s="163">
        <f>M78*D78</f>
        <v>9000</v>
      </c>
      <c r="M78" s="133">
        <v>20</v>
      </c>
      <c r="N78" s="163">
        <v>0</v>
      </c>
      <c r="O78" s="93"/>
      <c r="P78" s="164">
        <f>SUM(L78-N78)</f>
        <v>9000</v>
      </c>
      <c r="Q78" s="96"/>
      <c r="R78" s="94">
        <f t="shared" si="20"/>
        <v>1</v>
      </c>
      <c r="S78" s="54"/>
      <c r="T78" s="54"/>
    </row>
    <row r="79" spans="1:21" ht="15.75">
      <c r="A79" s="54"/>
      <c r="B79" s="248" t="s">
        <v>110</v>
      </c>
      <c r="C79" s="88"/>
      <c r="D79" s="84">
        <f>588.5-250</f>
        <v>338.5</v>
      </c>
      <c r="E79" s="90"/>
      <c r="F79" s="245">
        <v>0</v>
      </c>
      <c r="G79" s="90"/>
      <c r="H79" s="112">
        <f t="shared" si="18"/>
        <v>338.5</v>
      </c>
      <c r="I79" s="162"/>
      <c r="J79" s="115">
        <f t="shared" si="19"/>
        <v>1</v>
      </c>
      <c r="K79" s="90"/>
      <c r="L79" s="163"/>
      <c r="M79" s="133"/>
      <c r="N79" s="163"/>
      <c r="O79" s="93"/>
      <c r="P79" s="164"/>
      <c r="Q79" s="96"/>
      <c r="R79" s="94"/>
      <c r="S79" s="54"/>
      <c r="T79" s="54"/>
    </row>
    <row r="80" spans="1:21">
      <c r="A80" s="54"/>
      <c r="B80" s="248" t="s">
        <v>111</v>
      </c>
      <c r="C80" s="88"/>
      <c r="D80" s="84">
        <f>340-125</f>
        <v>215</v>
      </c>
      <c r="E80" s="90"/>
      <c r="F80" s="91">
        <v>0</v>
      </c>
      <c r="G80" s="90"/>
      <c r="H80" s="112">
        <f t="shared" si="18"/>
        <v>215</v>
      </c>
      <c r="I80" s="90"/>
      <c r="J80" s="115">
        <f t="shared" si="19"/>
        <v>1</v>
      </c>
      <c r="K80" s="90"/>
      <c r="L80" s="92"/>
      <c r="M80" s="90"/>
      <c r="N80" s="91"/>
      <c r="O80" s="90"/>
      <c r="P80" s="112">
        <f>SUM(L80-N80)</f>
        <v>0</v>
      </c>
      <c r="Q80" s="88"/>
      <c r="R80" s="87" t="str">
        <f t="shared" si="20"/>
        <v xml:space="preserve"> </v>
      </c>
      <c r="S80" s="54"/>
      <c r="T80" s="54"/>
    </row>
    <row r="81" spans="1:21">
      <c r="A81" s="54"/>
      <c r="B81" s="248" t="s">
        <v>112</v>
      </c>
      <c r="C81" s="88"/>
      <c r="D81" s="84">
        <f>340-125</f>
        <v>215</v>
      </c>
      <c r="E81" s="90"/>
      <c r="F81" s="91">
        <v>0</v>
      </c>
      <c r="G81" s="90"/>
      <c r="H81" s="112">
        <f t="shared" si="18"/>
        <v>215</v>
      </c>
      <c r="I81" s="90"/>
      <c r="J81" s="115">
        <f t="shared" si="19"/>
        <v>1</v>
      </c>
      <c r="K81" s="90"/>
      <c r="L81" s="92"/>
      <c r="M81" s="90"/>
      <c r="N81" s="91"/>
      <c r="O81" s="90"/>
      <c r="P81" s="112">
        <f>SUM(L81-N81)</f>
        <v>0</v>
      </c>
      <c r="Q81" s="88"/>
      <c r="R81" s="87" t="str">
        <f t="shared" si="20"/>
        <v xml:space="preserve"> </v>
      </c>
      <c r="S81" s="54"/>
      <c r="T81" s="54"/>
    </row>
    <row r="82" spans="1:21" ht="15.75">
      <c r="A82" s="54"/>
      <c r="B82" s="165" t="s">
        <v>113</v>
      </c>
      <c r="C82" s="107"/>
      <c r="D82" s="105">
        <f>SUM(D77:D81)</f>
        <v>1818.5</v>
      </c>
      <c r="E82" s="108"/>
      <c r="F82" s="166">
        <f>SUM(F77:F81)</f>
        <v>1050</v>
      </c>
      <c r="G82" s="108"/>
      <c r="H82" s="112">
        <f t="shared" si="18"/>
        <v>768.5</v>
      </c>
      <c r="I82" s="108"/>
      <c r="J82" s="115">
        <f t="shared" si="19"/>
        <v>0.73190476190476195</v>
      </c>
      <c r="K82" s="108"/>
      <c r="L82" s="105">
        <f>SUM(L77:L81)</f>
        <v>27900</v>
      </c>
      <c r="M82" s="108"/>
      <c r="N82" s="166">
        <f>SUM(N77:N81)</f>
        <v>18900</v>
      </c>
      <c r="O82" s="108"/>
      <c r="P82" s="112">
        <f>SUM(L82-N82)</f>
        <v>9000</v>
      </c>
      <c r="Q82" s="107"/>
      <c r="R82" s="110">
        <f t="shared" si="20"/>
        <v>0.47619047619047616</v>
      </c>
      <c r="S82" s="54"/>
      <c r="T82" s="54"/>
    </row>
    <row r="83" spans="1:21" ht="15.75">
      <c r="A83" s="54"/>
      <c r="B83" s="147"/>
      <c r="C83" s="54"/>
      <c r="D83" s="148"/>
      <c r="E83" s="114"/>
      <c r="F83" s="148"/>
      <c r="G83" s="114"/>
      <c r="H83" s="149"/>
      <c r="I83" s="114"/>
      <c r="J83" s="150"/>
      <c r="K83" s="114"/>
      <c r="L83" s="148"/>
      <c r="M83" s="114"/>
      <c r="N83" s="148"/>
      <c r="O83" s="114"/>
      <c r="P83" s="149"/>
      <c r="Q83" s="54"/>
      <c r="R83" s="54"/>
      <c r="S83" s="54"/>
      <c r="T83" s="54"/>
    </row>
    <row r="84" spans="1:21" ht="57.75" customHeight="1">
      <c r="A84" s="54"/>
      <c r="B84" s="352" t="s">
        <v>114</v>
      </c>
      <c r="C84" s="353"/>
      <c r="D84" s="353"/>
      <c r="E84" s="353"/>
      <c r="F84" s="353"/>
      <c r="G84" s="353"/>
      <c r="H84" s="353"/>
      <c r="I84" s="353"/>
      <c r="J84" s="354"/>
      <c r="K84" s="218"/>
      <c r="L84" s="218"/>
      <c r="M84" s="218"/>
      <c r="N84" s="218"/>
      <c r="O84" s="218"/>
      <c r="P84" s="218"/>
      <c r="Q84" s="218"/>
      <c r="R84" s="219"/>
      <c r="S84" s="54"/>
      <c r="T84" s="54"/>
    </row>
    <row r="85" spans="1:21">
      <c r="A85" s="54"/>
      <c r="B85" s="348" t="s">
        <v>94</v>
      </c>
      <c r="C85" s="337"/>
      <c r="D85" s="337"/>
      <c r="E85" s="337"/>
      <c r="F85" s="337"/>
      <c r="G85" s="337"/>
      <c r="H85" s="337"/>
      <c r="I85" s="337"/>
      <c r="J85" s="337"/>
      <c r="K85" s="337"/>
      <c r="L85" s="337"/>
      <c r="M85" s="337"/>
      <c r="N85" s="337"/>
      <c r="O85" s="337"/>
      <c r="P85" s="337"/>
      <c r="Q85" s="337"/>
      <c r="R85" s="337"/>
      <c r="S85" s="54"/>
      <c r="T85" s="54"/>
    </row>
    <row r="86" spans="1:21">
      <c r="A86" s="54"/>
      <c r="B86" s="349" t="s">
        <v>115</v>
      </c>
      <c r="C86" s="350"/>
      <c r="D86" s="350"/>
      <c r="E86" s="350"/>
      <c r="F86" s="350"/>
      <c r="G86" s="350"/>
      <c r="H86" s="350"/>
      <c r="I86" s="350"/>
      <c r="J86" s="350"/>
      <c r="K86" s="350"/>
      <c r="L86" s="350"/>
      <c r="M86" s="350"/>
      <c r="N86" s="350"/>
      <c r="O86" s="350"/>
      <c r="P86" s="350"/>
      <c r="Q86" s="350"/>
      <c r="R86" s="351"/>
      <c r="S86" s="54"/>
      <c r="T86" s="54"/>
    </row>
    <row r="87" spans="1:21">
      <c r="A87" s="54"/>
      <c r="B87" s="348" t="s">
        <v>94</v>
      </c>
      <c r="C87" s="337"/>
      <c r="D87" s="337"/>
      <c r="E87" s="337"/>
      <c r="F87" s="337"/>
      <c r="G87" s="337"/>
      <c r="H87" s="337"/>
      <c r="I87" s="337"/>
      <c r="J87" s="337"/>
      <c r="K87" s="337"/>
      <c r="L87" s="337"/>
      <c r="M87" s="337"/>
      <c r="N87" s="337"/>
      <c r="O87" s="337"/>
      <c r="P87" s="337"/>
      <c r="Q87" s="337"/>
      <c r="R87" s="337"/>
      <c r="S87" s="54"/>
      <c r="T87" s="54"/>
    </row>
    <row r="88" spans="1:21" ht="16.5" thickBot="1">
      <c r="A88" s="54"/>
      <c r="B88" s="147"/>
      <c r="C88" s="54"/>
      <c r="D88" s="148"/>
      <c r="E88" s="114"/>
      <c r="F88" s="148"/>
      <c r="G88" s="114"/>
      <c r="H88" s="149"/>
      <c r="I88" s="114"/>
      <c r="J88" s="150"/>
      <c r="K88" s="114"/>
      <c r="L88" s="148"/>
      <c r="M88" s="114"/>
      <c r="N88" s="148"/>
      <c r="O88" s="114"/>
      <c r="P88" s="149"/>
      <c r="Q88" s="54"/>
      <c r="R88" s="54"/>
      <c r="S88" s="54"/>
      <c r="T88" s="54"/>
    </row>
    <row r="89" spans="1:21" ht="33" thickTop="1" thickBot="1">
      <c r="A89" s="54"/>
      <c r="B89" s="167" t="s">
        <v>116</v>
      </c>
      <c r="C89" s="88"/>
      <c r="D89" s="332" t="s">
        <v>20</v>
      </c>
      <c r="E89" s="333"/>
      <c r="F89" s="333"/>
      <c r="G89" s="333"/>
      <c r="H89" s="333"/>
      <c r="I89" s="333"/>
      <c r="J89" s="334"/>
      <c r="L89" s="332" t="s">
        <v>96</v>
      </c>
      <c r="M89" s="333"/>
      <c r="N89" s="333"/>
      <c r="O89" s="333"/>
      <c r="P89" s="333"/>
      <c r="Q89" s="333"/>
      <c r="R89" s="334"/>
      <c r="S89" s="54"/>
      <c r="T89" s="54"/>
    </row>
    <row r="90" spans="1:21" ht="16.5" thickTop="1">
      <c r="A90" s="54"/>
      <c r="B90" s="88"/>
      <c r="C90" s="88"/>
      <c r="D90" s="168" t="s">
        <v>104</v>
      </c>
      <c r="E90" s="88"/>
      <c r="F90" s="168" t="s">
        <v>99</v>
      </c>
      <c r="G90" s="88"/>
      <c r="H90" s="168" t="s">
        <v>100</v>
      </c>
      <c r="I90" s="88"/>
      <c r="J90" s="168" t="s">
        <v>101</v>
      </c>
      <c r="L90" s="168" t="s">
        <v>104</v>
      </c>
      <c r="N90" s="168" t="s">
        <v>99</v>
      </c>
      <c r="P90" s="168" t="s">
        <v>100</v>
      </c>
      <c r="R90" s="168" t="s">
        <v>101</v>
      </c>
      <c r="S90" s="54"/>
      <c r="T90" s="54"/>
    </row>
    <row r="91" spans="1:21" ht="15.75">
      <c r="A91" s="54"/>
      <c r="B91" s="88"/>
      <c r="C91" s="88"/>
      <c r="D91" s="169" t="s">
        <v>22</v>
      </c>
      <c r="E91" s="88"/>
      <c r="F91" s="169" t="s">
        <v>23</v>
      </c>
      <c r="G91" s="88"/>
      <c r="H91" s="169" t="s">
        <v>103</v>
      </c>
      <c r="I91" s="88"/>
      <c r="J91" s="169" t="s">
        <v>103</v>
      </c>
      <c r="L91" s="169" t="str">
        <f>+D91</f>
        <v>2025-26</v>
      </c>
      <c r="N91" s="169" t="str">
        <f>+F91</f>
        <v>2024-25</v>
      </c>
      <c r="P91" s="169" t="s">
        <v>103</v>
      </c>
      <c r="R91" s="169" t="s">
        <v>103</v>
      </c>
      <c r="S91" s="54"/>
      <c r="T91" s="54"/>
    </row>
    <row r="92" spans="1:21">
      <c r="A92" s="54"/>
      <c r="B92" s="95" t="s">
        <v>117</v>
      </c>
      <c r="C92" s="88"/>
      <c r="D92" s="103">
        <v>23.11</v>
      </c>
      <c r="E92" s="90"/>
      <c r="F92" s="91">
        <v>23.11</v>
      </c>
      <c r="G92" s="90"/>
      <c r="H92" s="160">
        <f>SUM(D92-F92)</f>
        <v>0</v>
      </c>
      <c r="I92" s="90"/>
      <c r="J92" s="227" t="str">
        <f>IF(H92=0," ",IF(F92=0,1,H92/F92))</f>
        <v xml:space="preserve"> </v>
      </c>
      <c r="K92" s="82"/>
      <c r="L92" s="170">
        <v>600975</v>
      </c>
      <c r="M92" s="82"/>
      <c r="N92" s="172">
        <v>595025</v>
      </c>
      <c r="O92" s="82"/>
      <c r="P92" s="171">
        <f>SUM(L92-N92)</f>
        <v>5950</v>
      </c>
      <c r="R92" s="113">
        <f t="shared" ref="R92:R94" si="21">IF(P92=0," ",IF(N92=0,1,P92/N92))</f>
        <v>9.9995798495861512E-3</v>
      </c>
      <c r="S92" s="54"/>
      <c r="T92" s="54"/>
      <c r="U92" s="173"/>
    </row>
    <row r="93" spans="1:21">
      <c r="A93" s="54"/>
      <c r="B93" s="95" t="s">
        <v>118</v>
      </c>
      <c r="C93" s="88"/>
      <c r="D93" s="103">
        <v>0.04</v>
      </c>
      <c r="E93" s="90"/>
      <c r="F93" s="91">
        <v>0.04</v>
      </c>
      <c r="G93" s="90"/>
      <c r="H93" s="112">
        <f>SUM(D93-F93)</f>
        <v>0</v>
      </c>
      <c r="I93" s="90"/>
      <c r="J93" s="115" t="str">
        <f>IF(H93=0," ",IF(F93=0,1,H93/F93))</f>
        <v xml:space="preserve"> </v>
      </c>
      <c r="K93" s="82"/>
      <c r="L93" s="170">
        <v>1040</v>
      </c>
      <c r="M93" s="82"/>
      <c r="N93" s="172">
        <v>1030</v>
      </c>
      <c r="O93" s="82"/>
      <c r="P93" s="121">
        <f>SUM(L93-N93)</f>
        <v>10</v>
      </c>
      <c r="R93" s="113">
        <f t="shared" si="21"/>
        <v>9.7087378640776691E-3</v>
      </c>
      <c r="S93" s="54"/>
      <c r="T93" s="54"/>
      <c r="U93" s="173"/>
    </row>
    <row r="94" spans="1:21">
      <c r="A94" s="54"/>
      <c r="B94" s="95" t="s">
        <v>119</v>
      </c>
      <c r="C94" s="88"/>
      <c r="D94" s="103">
        <v>5.5</v>
      </c>
      <c r="E94" s="90"/>
      <c r="F94" s="91">
        <v>5.5</v>
      </c>
      <c r="G94" s="90"/>
      <c r="H94" s="112">
        <f>SUM(D94-F94)</f>
        <v>0</v>
      </c>
      <c r="I94" s="90"/>
      <c r="J94" s="115" t="str">
        <f>IF(H94=0," ",IF(F94=0,1,H94/F94))</f>
        <v xml:space="preserve"> </v>
      </c>
      <c r="K94" s="82"/>
      <c r="L94" s="170">
        <v>143025</v>
      </c>
      <c r="M94" s="82"/>
      <c r="N94" s="172">
        <v>141610</v>
      </c>
      <c r="O94" s="82"/>
      <c r="P94" s="121">
        <f>SUM(L94-N94)</f>
        <v>1415</v>
      </c>
      <c r="R94" s="113">
        <f t="shared" si="21"/>
        <v>9.9922321869924443E-3</v>
      </c>
      <c r="S94" s="54"/>
      <c r="T94" s="54"/>
      <c r="U94" s="173"/>
    </row>
    <row r="95" spans="1:21">
      <c r="A95" s="54"/>
      <c r="B95" s="54"/>
      <c r="C95" s="54"/>
      <c r="D95" s="54"/>
      <c r="E95" s="54"/>
      <c r="F95" s="54"/>
      <c r="G95" s="54"/>
      <c r="H95" s="114"/>
      <c r="I95" s="54"/>
      <c r="J95" s="54"/>
      <c r="K95" s="54"/>
      <c r="L95" s="54"/>
      <c r="M95" s="54"/>
      <c r="N95" s="54"/>
      <c r="O95" s="54"/>
      <c r="P95" s="54"/>
      <c r="Q95" s="54"/>
      <c r="R95" s="54"/>
      <c r="S95" s="54"/>
      <c r="T95" s="54"/>
    </row>
    <row r="96" spans="1:21">
      <c r="A96" s="54"/>
      <c r="B96" s="54"/>
      <c r="C96" s="54"/>
      <c r="D96" s="54"/>
      <c r="E96" s="54"/>
      <c r="F96" s="54"/>
      <c r="G96" s="54"/>
      <c r="H96" s="114"/>
      <c r="I96" s="54"/>
      <c r="J96" s="54"/>
      <c r="K96" s="54"/>
      <c r="L96" s="54"/>
      <c r="M96" s="54"/>
      <c r="N96" s="54"/>
      <c r="O96" s="54"/>
      <c r="P96" s="54"/>
      <c r="Q96" s="54"/>
      <c r="R96" s="54"/>
      <c r="S96" s="54"/>
      <c r="T96" s="54"/>
    </row>
    <row r="97" spans="1:21" ht="34.5" customHeight="1">
      <c r="A97" s="54"/>
      <c r="B97" s="338" t="s">
        <v>120</v>
      </c>
      <c r="C97" s="339"/>
      <c r="D97" s="339"/>
      <c r="E97" s="339"/>
      <c r="F97" s="339"/>
      <c r="G97" s="339"/>
      <c r="H97" s="339"/>
      <c r="I97" s="339"/>
      <c r="J97" s="340"/>
      <c r="K97" s="174"/>
      <c r="L97" s="174"/>
      <c r="M97" s="174"/>
      <c r="N97" s="174"/>
      <c r="O97" s="174"/>
      <c r="P97" s="174"/>
      <c r="Q97" s="174"/>
      <c r="R97" s="175"/>
      <c r="S97" s="54"/>
      <c r="T97" s="54"/>
    </row>
    <row r="98" spans="1:21" ht="15.75" customHeight="1">
      <c r="A98" s="54"/>
      <c r="B98" s="176" t="s">
        <v>121</v>
      </c>
      <c r="C98" s="107"/>
      <c r="D98" s="107"/>
      <c r="E98" s="107"/>
      <c r="F98" s="107"/>
      <c r="G98" s="107"/>
      <c r="H98" s="108"/>
      <c r="I98" s="107"/>
      <c r="J98" s="111"/>
      <c r="K98" s="107"/>
      <c r="L98" s="107"/>
      <c r="M98" s="107"/>
      <c r="N98" s="107"/>
      <c r="O98" s="107"/>
      <c r="P98" s="107"/>
      <c r="Q98" s="107"/>
      <c r="R98" s="111"/>
      <c r="S98" s="54"/>
      <c r="T98" s="54"/>
    </row>
    <row r="99" spans="1:21">
      <c r="A99" s="54"/>
      <c r="B99" s="124"/>
      <c r="C99" s="124"/>
      <c r="D99" s="124"/>
      <c r="E99" s="124"/>
      <c r="F99" s="124"/>
      <c r="G99" s="124"/>
      <c r="H99" s="124"/>
      <c r="I99" s="124"/>
      <c r="J99" s="124"/>
      <c r="K99" s="124"/>
      <c r="L99" s="124"/>
      <c r="M99" s="124"/>
      <c r="N99" s="124"/>
      <c r="O99" s="124"/>
      <c r="P99" s="124"/>
      <c r="Q99" s="124"/>
      <c r="R99" s="124"/>
      <c r="S99" s="54"/>
      <c r="T99" s="54"/>
    </row>
    <row r="100" spans="1:21" ht="15.75" thickBot="1">
      <c r="A100" s="54"/>
      <c r="B100" s="125"/>
      <c r="C100" s="125"/>
      <c r="D100" s="125"/>
      <c r="E100" s="125"/>
      <c r="F100" s="125"/>
      <c r="G100" s="125"/>
      <c r="H100" s="125"/>
      <c r="I100" s="125"/>
      <c r="J100" s="125"/>
      <c r="K100" s="125"/>
      <c r="L100" s="125"/>
      <c r="M100" s="125"/>
      <c r="N100" s="125"/>
      <c r="O100" s="125"/>
      <c r="P100" s="125"/>
      <c r="Q100" s="125"/>
      <c r="R100" s="125"/>
      <c r="S100" s="54"/>
      <c r="T100" s="54"/>
    </row>
    <row r="101" spans="1:21" ht="17.25" thickTop="1" thickBot="1">
      <c r="A101" s="54"/>
      <c r="B101" s="177" t="s">
        <v>122</v>
      </c>
      <c r="C101" s="104"/>
      <c r="D101" s="179" t="s">
        <v>20</v>
      </c>
      <c r="E101" s="180"/>
      <c r="F101" s="180"/>
      <c r="G101" s="180"/>
      <c r="H101" s="180"/>
      <c r="I101" s="180"/>
      <c r="J101" s="181"/>
      <c r="L101" s="179" t="s">
        <v>96</v>
      </c>
      <c r="M101" s="180"/>
      <c r="N101" s="180"/>
      <c r="O101" s="180"/>
      <c r="P101" s="180"/>
      <c r="Q101" s="180"/>
      <c r="R101" s="181"/>
      <c r="S101" s="54"/>
      <c r="T101" s="54"/>
    </row>
    <row r="102" spans="1:21" ht="16.5" thickTop="1">
      <c r="A102" s="54"/>
      <c r="B102" s="182" t="s">
        <v>123</v>
      </c>
      <c r="C102" s="104"/>
      <c r="D102" s="183" t="s">
        <v>104</v>
      </c>
      <c r="E102" s="88"/>
      <c r="F102" s="183" t="s">
        <v>99</v>
      </c>
      <c r="G102" s="88"/>
      <c r="H102" s="183" t="s">
        <v>100</v>
      </c>
      <c r="I102" s="88"/>
      <c r="J102" s="183" t="s">
        <v>101</v>
      </c>
      <c r="L102" s="183" t="s">
        <v>104</v>
      </c>
      <c r="N102" s="183" t="s">
        <v>99</v>
      </c>
      <c r="P102" s="183" t="s">
        <v>100</v>
      </c>
      <c r="R102" s="183" t="s">
        <v>101</v>
      </c>
      <c r="S102" s="54"/>
      <c r="T102" s="54"/>
    </row>
    <row r="103" spans="1:21" ht="15.75">
      <c r="A103" s="54"/>
      <c r="B103" s="104"/>
      <c r="C103" s="178"/>
      <c r="D103" s="184" t="s">
        <v>22</v>
      </c>
      <c r="E103" s="88"/>
      <c r="F103" s="184" t="s">
        <v>23</v>
      </c>
      <c r="G103" s="88"/>
      <c r="H103" s="184" t="s">
        <v>103</v>
      </c>
      <c r="I103" s="88"/>
      <c r="J103" s="184" t="s">
        <v>103</v>
      </c>
      <c r="L103" s="184" t="str">
        <f>+D103</f>
        <v>2025-26</v>
      </c>
      <c r="N103" s="184" t="str">
        <f>+F103</f>
        <v>2024-25</v>
      </c>
      <c r="P103" s="184" t="s">
        <v>103</v>
      </c>
      <c r="R103" s="184" t="s">
        <v>103</v>
      </c>
      <c r="S103" s="54"/>
      <c r="T103" s="54"/>
    </row>
    <row r="104" spans="1:21">
      <c r="A104" s="54"/>
      <c r="B104" s="104"/>
      <c r="C104" s="104"/>
      <c r="D104" s="104"/>
      <c r="E104" s="104"/>
      <c r="F104" s="104"/>
      <c r="G104" s="104"/>
      <c r="H104" s="104"/>
      <c r="I104" s="104"/>
      <c r="J104" s="104"/>
      <c r="K104" s="178"/>
      <c r="L104" s="178"/>
      <c r="M104" s="178"/>
      <c r="N104" s="178"/>
      <c r="O104" s="178"/>
      <c r="P104" s="178"/>
      <c r="Q104" s="178"/>
      <c r="R104" s="178"/>
      <c r="S104" s="54"/>
      <c r="T104" s="54"/>
    </row>
    <row r="105" spans="1:21" ht="16.5">
      <c r="A105" s="54"/>
      <c r="B105" s="119" t="s">
        <v>124</v>
      </c>
      <c r="C105" s="335"/>
      <c r="D105" s="336"/>
      <c r="E105" s="104"/>
      <c r="F105" s="104"/>
      <c r="G105" s="104"/>
      <c r="H105" s="104"/>
      <c r="I105" s="104"/>
      <c r="J105" s="104"/>
      <c r="K105" s="178"/>
      <c r="L105" s="178"/>
      <c r="M105" s="178"/>
      <c r="N105" s="178"/>
      <c r="O105" s="178"/>
      <c r="P105" s="178"/>
      <c r="Q105" s="178"/>
      <c r="R105" s="178"/>
      <c r="S105" s="54"/>
      <c r="T105" s="54"/>
    </row>
    <row r="106" spans="1:21">
      <c r="A106" s="54"/>
      <c r="B106" s="88"/>
      <c r="C106" s="88"/>
      <c r="D106" s="88"/>
      <c r="E106" s="88"/>
      <c r="F106" s="88"/>
      <c r="G106" s="88"/>
      <c r="H106" s="90"/>
      <c r="I106" s="88"/>
      <c r="J106" s="88"/>
      <c r="S106" s="54"/>
      <c r="T106" s="54"/>
    </row>
    <row r="107" spans="1:21" ht="15.75">
      <c r="A107" s="54"/>
      <c r="B107" s="89" t="s">
        <v>125</v>
      </c>
      <c r="C107" s="88"/>
      <c r="D107" s="88"/>
      <c r="E107" s="88"/>
      <c r="F107" s="88"/>
      <c r="G107" s="88"/>
      <c r="H107" s="88"/>
      <c r="I107" s="88"/>
      <c r="J107" s="88"/>
      <c r="S107" s="54"/>
      <c r="T107" s="54"/>
    </row>
    <row r="108" spans="1:21" ht="16.5">
      <c r="A108" s="54"/>
      <c r="B108" s="224" t="s">
        <v>126</v>
      </c>
      <c r="C108" s="88"/>
      <c r="D108" s="102"/>
      <c r="E108" s="90"/>
      <c r="F108" s="102" t="s">
        <v>94</v>
      </c>
      <c r="G108" s="90"/>
      <c r="H108" s="100"/>
      <c r="I108" s="90"/>
      <c r="J108" s="101" t="str">
        <f t="shared" ref="J108:J117" si="22">IF(H108=0," ",IF(F108=0,1,H108/F108))</f>
        <v xml:space="preserve"> </v>
      </c>
      <c r="K108" s="82"/>
      <c r="L108" s="85"/>
      <c r="M108" s="82"/>
      <c r="N108" s="85"/>
      <c r="O108" s="82"/>
      <c r="P108" s="86"/>
      <c r="R108" s="185" t="str">
        <f t="shared" ref="R108:R117" si="23">IF(P108=0," ",IF(N108=0,1,P108/N108))</f>
        <v xml:space="preserve"> </v>
      </c>
      <c r="S108" s="54"/>
      <c r="T108" s="54"/>
    </row>
    <row r="109" spans="1:21">
      <c r="A109" s="54"/>
      <c r="B109" s="99" t="s">
        <v>127</v>
      </c>
      <c r="C109" s="90"/>
      <c r="D109" s="92">
        <v>40.03</v>
      </c>
      <c r="E109" s="90"/>
      <c r="F109" s="91">
        <v>40.03</v>
      </c>
      <c r="G109" s="90"/>
      <c r="H109" s="109">
        <f t="shared" ref="H109:H117" si="24">SUM(D109-F109)</f>
        <v>0</v>
      </c>
      <c r="I109" s="90"/>
      <c r="J109" s="110" t="str">
        <f t="shared" si="22"/>
        <v xml:space="preserve"> </v>
      </c>
      <c r="K109" s="82"/>
      <c r="L109" s="84">
        <v>1052249</v>
      </c>
      <c r="M109" s="82"/>
      <c r="N109" s="83">
        <v>1052249</v>
      </c>
      <c r="O109" s="82"/>
      <c r="P109" s="142">
        <f t="shared" ref="P109:P117" si="25">SUM(L109-N109)</f>
        <v>0</v>
      </c>
      <c r="Q109" s="82"/>
      <c r="R109" s="143" t="str">
        <f t="shared" si="23"/>
        <v xml:space="preserve"> </v>
      </c>
      <c r="S109" s="54"/>
      <c r="T109" s="54"/>
      <c r="U109" s="173"/>
    </row>
    <row r="110" spans="1:21">
      <c r="A110" s="54"/>
      <c r="B110" s="117" t="s">
        <v>85</v>
      </c>
      <c r="C110" s="90"/>
      <c r="D110" s="92">
        <v>100</v>
      </c>
      <c r="E110" s="90"/>
      <c r="F110" s="92">
        <v>100</v>
      </c>
      <c r="G110" s="90"/>
      <c r="H110" s="109">
        <f t="shared" si="24"/>
        <v>0</v>
      </c>
      <c r="I110" s="90"/>
      <c r="J110" s="115" t="str">
        <f t="shared" si="22"/>
        <v xml:space="preserve"> </v>
      </c>
      <c r="K110" s="82"/>
      <c r="L110" s="84">
        <v>40350</v>
      </c>
      <c r="M110" s="82"/>
      <c r="N110" s="83">
        <v>40350</v>
      </c>
      <c r="O110" s="82"/>
      <c r="P110" s="121">
        <f t="shared" si="25"/>
        <v>0</v>
      </c>
      <c r="Q110" s="82"/>
      <c r="R110" s="113" t="str">
        <f t="shared" si="23"/>
        <v xml:space="preserve"> </v>
      </c>
      <c r="S110" s="54"/>
      <c r="T110" s="54"/>
    </row>
    <row r="111" spans="1:21" hidden="1">
      <c r="A111" s="54"/>
      <c r="B111" s="117"/>
      <c r="C111" s="90"/>
      <c r="D111" s="92"/>
      <c r="E111" s="90"/>
      <c r="F111" s="92"/>
      <c r="G111" s="90" t="s">
        <v>94</v>
      </c>
      <c r="H111" s="109">
        <f t="shared" si="24"/>
        <v>0</v>
      </c>
      <c r="I111" s="90"/>
      <c r="J111" s="115" t="str">
        <f t="shared" si="22"/>
        <v xml:space="preserve"> </v>
      </c>
      <c r="K111" s="82"/>
      <c r="L111" s="84"/>
      <c r="M111" s="82"/>
      <c r="N111" s="84"/>
      <c r="O111" s="82"/>
      <c r="P111" s="121">
        <f t="shared" si="25"/>
        <v>0</v>
      </c>
      <c r="Q111" s="82"/>
      <c r="R111" s="113" t="str">
        <f t="shared" si="23"/>
        <v xml:space="preserve"> </v>
      </c>
      <c r="S111" s="54"/>
      <c r="T111" s="54"/>
    </row>
    <row r="112" spans="1:21" hidden="1">
      <c r="A112" s="54"/>
      <c r="B112" s="118"/>
      <c r="C112" s="90"/>
      <c r="D112" s="92"/>
      <c r="E112" s="90"/>
      <c r="F112" s="92"/>
      <c r="G112" s="90"/>
      <c r="H112" s="109">
        <f t="shared" si="24"/>
        <v>0</v>
      </c>
      <c r="I112" s="90"/>
      <c r="J112" s="115" t="str">
        <f t="shared" si="22"/>
        <v xml:space="preserve"> </v>
      </c>
      <c r="K112" s="82"/>
      <c r="L112" s="84"/>
      <c r="M112" s="82"/>
      <c r="N112" s="84"/>
      <c r="O112" s="82"/>
      <c r="P112" s="121">
        <f t="shared" si="25"/>
        <v>0</v>
      </c>
      <c r="Q112" s="82"/>
      <c r="R112" s="113" t="str">
        <f t="shared" si="23"/>
        <v xml:space="preserve"> </v>
      </c>
      <c r="S112" s="54"/>
      <c r="T112" s="54"/>
    </row>
    <row r="113" spans="1:20" hidden="1">
      <c r="A113" s="54"/>
      <c r="B113" s="118"/>
      <c r="C113" s="90"/>
      <c r="D113" s="92"/>
      <c r="E113" s="90"/>
      <c r="F113" s="92"/>
      <c r="G113" s="90"/>
      <c r="H113" s="109">
        <f t="shared" si="24"/>
        <v>0</v>
      </c>
      <c r="I113" s="90"/>
      <c r="J113" s="115" t="str">
        <f t="shared" si="22"/>
        <v xml:space="preserve"> </v>
      </c>
      <c r="K113" s="82"/>
      <c r="L113" s="84"/>
      <c r="M113" s="82"/>
      <c r="N113" s="84"/>
      <c r="O113" s="82"/>
      <c r="P113" s="121">
        <f t="shared" si="25"/>
        <v>0</v>
      </c>
      <c r="Q113" s="82"/>
      <c r="R113" s="113" t="str">
        <f t="shared" si="23"/>
        <v xml:space="preserve"> </v>
      </c>
      <c r="S113" s="54"/>
      <c r="T113" s="54"/>
    </row>
    <row r="114" spans="1:20" hidden="1">
      <c r="A114" s="54"/>
      <c r="B114" s="118"/>
      <c r="C114" s="90"/>
      <c r="D114" s="92"/>
      <c r="E114" s="90"/>
      <c r="F114" s="92"/>
      <c r="G114" s="90"/>
      <c r="H114" s="109">
        <f t="shared" si="24"/>
        <v>0</v>
      </c>
      <c r="I114" s="90"/>
      <c r="J114" s="115" t="str">
        <f t="shared" si="22"/>
        <v xml:space="preserve"> </v>
      </c>
      <c r="K114" s="82"/>
      <c r="L114" s="84"/>
      <c r="M114" s="82"/>
      <c r="N114" s="84"/>
      <c r="O114" s="82"/>
      <c r="P114" s="121">
        <f t="shared" si="25"/>
        <v>0</v>
      </c>
      <c r="Q114" s="82"/>
      <c r="R114" s="113" t="str">
        <f t="shared" si="23"/>
        <v xml:space="preserve"> </v>
      </c>
      <c r="S114" s="54"/>
      <c r="T114" s="54"/>
    </row>
    <row r="115" spans="1:20" hidden="1">
      <c r="A115" s="54"/>
      <c r="B115" s="118"/>
      <c r="C115" s="90"/>
      <c r="D115" s="92"/>
      <c r="E115" s="90"/>
      <c r="F115" s="92"/>
      <c r="G115" s="90"/>
      <c r="H115" s="109">
        <f t="shared" si="24"/>
        <v>0</v>
      </c>
      <c r="I115" s="90"/>
      <c r="J115" s="115" t="str">
        <f t="shared" si="22"/>
        <v xml:space="preserve"> </v>
      </c>
      <c r="K115" s="82"/>
      <c r="L115" s="84"/>
      <c r="M115" s="82"/>
      <c r="N115" s="84"/>
      <c r="O115" s="82"/>
      <c r="P115" s="121">
        <f t="shared" si="25"/>
        <v>0</v>
      </c>
      <c r="Q115" s="82"/>
      <c r="R115" s="113" t="str">
        <f t="shared" si="23"/>
        <v xml:space="preserve"> </v>
      </c>
      <c r="S115" s="54"/>
      <c r="T115" s="54"/>
    </row>
    <row r="116" spans="1:20">
      <c r="A116" s="54"/>
      <c r="B116" s="118"/>
      <c r="C116" s="90"/>
      <c r="D116" s="92"/>
      <c r="E116" s="90"/>
      <c r="F116" s="92"/>
      <c r="G116" s="90"/>
      <c r="H116" s="109">
        <f t="shared" si="24"/>
        <v>0</v>
      </c>
      <c r="I116" s="90"/>
      <c r="J116" s="115" t="str">
        <f t="shared" si="22"/>
        <v xml:space="preserve"> </v>
      </c>
      <c r="K116" s="82"/>
      <c r="L116" s="84"/>
      <c r="M116" s="82"/>
      <c r="N116" s="84"/>
      <c r="O116" s="82"/>
      <c r="P116" s="121">
        <f t="shared" si="25"/>
        <v>0</v>
      </c>
      <c r="Q116" s="82"/>
      <c r="R116" s="113" t="str">
        <f t="shared" si="23"/>
        <v xml:space="preserve"> </v>
      </c>
      <c r="S116" s="54"/>
      <c r="T116" s="54"/>
    </row>
    <row r="117" spans="1:20" ht="15.75">
      <c r="A117" s="54"/>
      <c r="B117" s="165" t="s">
        <v>128</v>
      </c>
      <c r="C117" s="225"/>
      <c r="D117" s="226">
        <f>SUM(D108:D116)</f>
        <v>140.03</v>
      </c>
      <c r="E117" s="108"/>
      <c r="F117" s="109">
        <f>SUM(F108:F116)</f>
        <v>140.03</v>
      </c>
      <c r="G117" s="108"/>
      <c r="H117" s="109">
        <f t="shared" si="24"/>
        <v>0</v>
      </c>
      <c r="I117" s="108"/>
      <c r="J117" s="115" t="str">
        <f t="shared" si="22"/>
        <v xml:space="preserve"> </v>
      </c>
      <c r="K117" s="188"/>
      <c r="L117" s="187">
        <f>SUM(L108:L116)</f>
        <v>1092599</v>
      </c>
      <c r="M117" s="188"/>
      <c r="N117" s="142">
        <f>SUM(N108:N116)</f>
        <v>1092599</v>
      </c>
      <c r="O117" s="188"/>
      <c r="P117" s="121">
        <f t="shared" si="25"/>
        <v>0</v>
      </c>
      <c r="Q117" s="186"/>
      <c r="R117" s="113" t="str">
        <f t="shared" si="23"/>
        <v xml:space="preserve"> </v>
      </c>
      <c r="S117" s="54"/>
      <c r="T117" s="54"/>
    </row>
    <row r="118" spans="1:20">
      <c r="A118" s="54"/>
      <c r="B118" s="54" t="s">
        <v>94</v>
      </c>
      <c r="C118" s="54"/>
      <c r="D118" s="54"/>
      <c r="E118" s="54"/>
      <c r="F118" s="54"/>
      <c r="G118" s="54"/>
      <c r="H118" s="114"/>
      <c r="I118" s="54"/>
      <c r="J118" s="54"/>
      <c r="K118" s="54"/>
      <c r="L118" s="54"/>
      <c r="M118" s="54"/>
      <c r="N118" s="54"/>
      <c r="O118" s="54"/>
      <c r="P118" s="54"/>
      <c r="Q118" s="54"/>
      <c r="R118" s="54"/>
      <c r="S118" s="54"/>
      <c r="T118" s="54"/>
    </row>
    <row r="119" spans="1:20" ht="31.5" customHeight="1">
      <c r="A119" s="54"/>
      <c r="B119" s="341" t="s">
        <v>129</v>
      </c>
      <c r="C119" s="342"/>
      <c r="D119" s="342"/>
      <c r="E119" s="342"/>
      <c r="F119" s="342"/>
      <c r="G119" s="342"/>
      <c r="H119" s="342"/>
      <c r="I119" s="342"/>
      <c r="J119" s="343"/>
      <c r="K119" s="122"/>
      <c r="L119" s="122"/>
      <c r="M119" s="122"/>
      <c r="N119" s="122"/>
      <c r="O119" s="122"/>
      <c r="P119" s="122"/>
      <c r="Q119" s="122"/>
      <c r="R119" s="123"/>
      <c r="S119" s="54"/>
      <c r="T119" s="54"/>
    </row>
    <row r="120" spans="1:20" ht="15.75" customHeight="1">
      <c r="A120" s="54"/>
      <c r="B120" s="344"/>
      <c r="C120" s="345"/>
      <c r="D120" s="345"/>
      <c r="E120" s="345"/>
      <c r="F120" s="345"/>
      <c r="G120" s="345"/>
      <c r="H120" s="345"/>
      <c r="I120" s="345"/>
      <c r="J120" s="346"/>
      <c r="K120" s="220"/>
      <c r="L120" s="220"/>
      <c r="M120" s="220"/>
      <c r="N120" s="220"/>
      <c r="O120" s="220"/>
      <c r="P120" s="220"/>
      <c r="Q120" s="220"/>
      <c r="R120" s="221"/>
      <c r="S120" s="54"/>
      <c r="T120" s="54"/>
    </row>
    <row r="121" spans="1:20" ht="20.25" customHeight="1">
      <c r="A121" s="54"/>
      <c r="B121" s="344"/>
      <c r="C121" s="345"/>
      <c r="D121" s="345"/>
      <c r="E121" s="345"/>
      <c r="F121" s="345"/>
      <c r="G121" s="345"/>
      <c r="H121" s="345"/>
      <c r="I121" s="345"/>
      <c r="J121" s="346"/>
      <c r="K121" s="220"/>
      <c r="L121" s="220"/>
      <c r="M121" s="220"/>
      <c r="N121" s="220"/>
      <c r="O121" s="220"/>
      <c r="P121" s="220"/>
      <c r="Q121" s="220"/>
      <c r="R121" s="221"/>
      <c r="S121" s="54"/>
      <c r="T121" s="54"/>
    </row>
    <row r="122" spans="1:20" ht="19.5" customHeight="1">
      <c r="A122" s="54"/>
      <c r="B122" s="344"/>
      <c r="C122" s="345"/>
      <c r="D122" s="345"/>
      <c r="E122" s="345"/>
      <c r="F122" s="345"/>
      <c r="G122" s="345"/>
      <c r="H122" s="345"/>
      <c r="I122" s="345"/>
      <c r="J122" s="346"/>
      <c r="K122" s="220"/>
      <c r="L122" s="220"/>
      <c r="M122" s="220"/>
      <c r="N122" s="220"/>
      <c r="O122" s="220"/>
      <c r="P122" s="220"/>
      <c r="Q122" s="220"/>
      <c r="R122" s="221"/>
      <c r="S122" s="54"/>
      <c r="T122" s="54"/>
    </row>
    <row r="123" spans="1:20" ht="17.25" customHeight="1">
      <c r="A123" s="54"/>
      <c r="B123" s="176" t="s">
        <v>130</v>
      </c>
      <c r="C123" s="107"/>
      <c r="D123" s="107"/>
      <c r="E123" s="107"/>
      <c r="F123" s="107"/>
      <c r="G123" s="107"/>
      <c r="H123" s="108"/>
      <c r="I123" s="107"/>
      <c r="J123" s="111"/>
      <c r="K123" s="107"/>
      <c r="L123" s="107"/>
      <c r="M123" s="107"/>
      <c r="N123" s="107"/>
      <c r="O123" s="107"/>
      <c r="P123" s="107"/>
      <c r="Q123" s="107"/>
      <c r="R123" s="111"/>
      <c r="S123" s="54"/>
      <c r="T123" s="54"/>
    </row>
    <row r="124" spans="1:20">
      <c r="A124" s="54"/>
      <c r="B124" s="337"/>
      <c r="C124" s="337"/>
      <c r="D124" s="337"/>
      <c r="E124" s="337"/>
      <c r="F124" s="337"/>
      <c r="G124" s="337"/>
      <c r="H124" s="337"/>
      <c r="I124" s="337"/>
      <c r="J124" s="337"/>
      <c r="K124" s="337"/>
      <c r="L124" s="337"/>
      <c r="M124" s="337"/>
      <c r="N124" s="337"/>
      <c r="O124" s="337"/>
      <c r="P124" s="337"/>
      <c r="Q124" s="337"/>
      <c r="R124" s="337"/>
      <c r="S124" s="54"/>
      <c r="T124" s="54"/>
    </row>
    <row r="125" spans="1:20" ht="15.75" thickBot="1">
      <c r="A125" s="54"/>
      <c r="B125" s="152"/>
      <c r="C125" s="124"/>
      <c r="D125" s="152"/>
      <c r="E125" s="152"/>
      <c r="F125" s="152"/>
      <c r="G125" s="152"/>
      <c r="H125" s="152"/>
      <c r="I125" s="152"/>
      <c r="J125" s="152"/>
      <c r="K125" s="124"/>
      <c r="L125" s="152"/>
      <c r="M125" s="152"/>
      <c r="N125" s="152"/>
      <c r="O125" s="152"/>
      <c r="P125" s="152"/>
      <c r="Q125" s="152"/>
      <c r="R125" s="152"/>
      <c r="S125" s="54"/>
      <c r="T125" s="54"/>
    </row>
    <row r="126" spans="1:20" ht="17.25" thickTop="1" thickBot="1">
      <c r="A126" s="54"/>
      <c r="B126" s="189" t="s">
        <v>131</v>
      </c>
      <c r="C126" s="104"/>
      <c r="D126" s="190" t="s">
        <v>20</v>
      </c>
      <c r="E126" s="191"/>
      <c r="F126" s="191"/>
      <c r="G126" s="191"/>
      <c r="H126" s="191"/>
      <c r="I126" s="191"/>
      <c r="J126" s="192"/>
      <c r="L126" s="190" t="s">
        <v>96</v>
      </c>
      <c r="M126" s="191"/>
      <c r="N126" s="191"/>
      <c r="O126" s="191"/>
      <c r="P126" s="191"/>
      <c r="Q126" s="191"/>
      <c r="R126" s="193"/>
      <c r="S126" s="54"/>
      <c r="T126" s="54"/>
    </row>
    <row r="127" spans="1:20" ht="16.5" thickTop="1">
      <c r="A127" s="54"/>
      <c r="B127" s="194" t="s">
        <v>123</v>
      </c>
      <c r="C127" s="88"/>
      <c r="D127" s="195" t="s">
        <v>104</v>
      </c>
      <c r="E127" s="88"/>
      <c r="F127" s="195" t="s">
        <v>99</v>
      </c>
      <c r="G127" s="88"/>
      <c r="H127" s="195" t="s">
        <v>100</v>
      </c>
      <c r="I127" s="88"/>
      <c r="J127" s="195" t="s">
        <v>101</v>
      </c>
      <c r="L127" s="195" t="s">
        <v>104</v>
      </c>
      <c r="N127" s="195" t="s">
        <v>99</v>
      </c>
      <c r="P127" s="195" t="s">
        <v>100</v>
      </c>
      <c r="R127" s="196" t="s">
        <v>101</v>
      </c>
      <c r="S127" s="54"/>
      <c r="T127" s="54"/>
    </row>
    <row r="128" spans="1:20" ht="15.75">
      <c r="A128" s="54"/>
      <c r="B128" s="222"/>
      <c r="C128" s="88"/>
      <c r="D128" s="197" t="str">
        <f>+D8</f>
        <v>2025-26</v>
      </c>
      <c r="E128" s="88"/>
      <c r="F128" s="197" t="str">
        <f>+F8</f>
        <v>2024-25</v>
      </c>
      <c r="G128" s="88"/>
      <c r="H128" s="197" t="s">
        <v>103</v>
      </c>
      <c r="I128" s="88"/>
      <c r="J128" s="197" t="s">
        <v>103</v>
      </c>
      <c r="L128" s="197" t="str">
        <f>+D128</f>
        <v>2025-26</v>
      </c>
      <c r="N128" s="197" t="str">
        <f>+F128</f>
        <v>2024-25</v>
      </c>
      <c r="P128" s="197" t="s">
        <v>103</v>
      </c>
      <c r="R128" s="198" t="s">
        <v>103</v>
      </c>
      <c r="S128" s="54"/>
      <c r="T128" s="54"/>
    </row>
    <row r="129" spans="1:20">
      <c r="A129" s="54"/>
      <c r="B129" s="223" t="s">
        <v>132</v>
      </c>
      <c r="C129" s="88"/>
      <c r="D129" s="84">
        <v>35</v>
      </c>
      <c r="E129" s="90"/>
      <c r="F129" s="199">
        <v>35</v>
      </c>
      <c r="G129" s="90"/>
      <c r="H129" s="200">
        <f>SUM(D129-F129)</f>
        <v>0</v>
      </c>
      <c r="I129" s="90"/>
      <c r="J129" s="201">
        <v>0</v>
      </c>
      <c r="K129" s="82"/>
      <c r="L129" s="84">
        <f>D129*M129</f>
        <v>60830</v>
      </c>
      <c r="M129" s="202">
        <v>1738</v>
      </c>
      <c r="N129" s="199">
        <v>62370</v>
      </c>
      <c r="O129" s="202">
        <v>1782</v>
      </c>
      <c r="P129" s="200">
        <f>SUM(L129-N129)</f>
        <v>-1540</v>
      </c>
      <c r="R129" s="203">
        <f>IF(P129=0," ",IF(N129=0,1,P129/N129))</f>
        <v>-2.4691358024691357E-2</v>
      </c>
      <c r="S129" s="54"/>
      <c r="T129" s="54"/>
    </row>
    <row r="130" spans="1:20">
      <c r="A130" s="54"/>
      <c r="B130" s="223" t="s">
        <v>133</v>
      </c>
      <c r="C130" s="88"/>
      <c r="D130" s="204">
        <v>0.03</v>
      </c>
      <c r="E130" s="88"/>
      <c r="F130" s="205">
        <v>0.03</v>
      </c>
      <c r="G130" s="88"/>
      <c r="H130" s="247">
        <v>0</v>
      </c>
      <c r="I130" s="88"/>
      <c r="J130" s="201">
        <v>0</v>
      </c>
      <c r="L130" s="141">
        <v>65000</v>
      </c>
      <c r="N130" s="206">
        <v>0</v>
      </c>
      <c r="P130" s="207">
        <f>SUM(L130-N130)</f>
        <v>65000</v>
      </c>
      <c r="R130" s="208"/>
      <c r="S130" s="54"/>
      <c r="T130" s="54"/>
    </row>
    <row r="131" spans="1:20" ht="30.75" customHeight="1">
      <c r="A131" s="54"/>
      <c r="B131" s="322" t="s">
        <v>134</v>
      </c>
      <c r="C131" s="322"/>
      <c r="D131" s="322"/>
      <c r="E131" s="322"/>
      <c r="F131" s="322"/>
      <c r="G131" s="322"/>
      <c r="H131" s="322"/>
      <c r="I131" s="322"/>
      <c r="J131" s="322"/>
      <c r="K131" s="88"/>
      <c r="L131" s="88"/>
      <c r="M131" s="88"/>
      <c r="N131" s="88"/>
      <c r="O131" s="88"/>
      <c r="P131" s="88"/>
      <c r="Q131" s="88"/>
      <c r="R131" s="88"/>
      <c r="S131" s="54"/>
      <c r="T131" s="54"/>
    </row>
    <row r="132" spans="1:20">
      <c r="A132" s="54"/>
      <c r="B132" s="106" t="s">
        <v>135</v>
      </c>
      <c r="C132" s="88"/>
      <c r="D132" s="88"/>
      <c r="E132" s="88"/>
      <c r="F132" s="88"/>
      <c r="G132" s="88"/>
      <c r="H132" s="90"/>
      <c r="I132" s="88"/>
      <c r="J132" s="88"/>
      <c r="K132" s="88"/>
      <c r="L132" s="88"/>
      <c r="M132" s="88"/>
      <c r="N132" s="88"/>
      <c r="O132" s="88"/>
      <c r="P132" s="88"/>
      <c r="Q132" s="88"/>
      <c r="R132" s="88"/>
      <c r="S132" s="54"/>
      <c r="T132" s="54"/>
    </row>
    <row r="133" spans="1:20">
      <c r="A133" s="54"/>
      <c r="B133" s="54"/>
      <c r="C133" s="54"/>
      <c r="D133" s="54"/>
      <c r="E133" s="54"/>
      <c r="F133" s="54"/>
      <c r="G133" s="54"/>
      <c r="H133" s="114"/>
      <c r="I133" s="54"/>
      <c r="J133" s="54"/>
      <c r="K133" s="54"/>
      <c r="L133" s="54"/>
      <c r="M133" s="54"/>
      <c r="N133" s="54"/>
      <c r="O133" s="54"/>
      <c r="P133" s="54"/>
      <c r="Q133" s="54"/>
      <c r="R133" s="54"/>
      <c r="S133" s="54"/>
      <c r="T133" s="54"/>
    </row>
    <row r="134" spans="1:20">
      <c r="A134" s="54"/>
      <c r="B134" s="54"/>
      <c r="C134" s="54"/>
      <c r="D134" s="54"/>
      <c r="E134" s="54"/>
      <c r="F134" s="54"/>
      <c r="G134" s="54"/>
      <c r="H134" s="114"/>
      <c r="I134" s="54"/>
      <c r="J134" s="54"/>
      <c r="K134" s="54"/>
      <c r="L134" s="54"/>
      <c r="M134" s="54"/>
      <c r="N134" s="54"/>
      <c r="O134" s="54"/>
      <c r="P134" s="54"/>
      <c r="Q134" s="54"/>
      <c r="R134" s="54"/>
      <c r="S134" s="54"/>
      <c r="T134" s="54"/>
    </row>
    <row r="135" spans="1:20">
      <c r="A135" s="54"/>
      <c r="B135" s="54"/>
      <c r="C135" s="54"/>
      <c r="D135" s="54"/>
      <c r="E135" s="54"/>
      <c r="F135" s="54"/>
      <c r="G135" s="54"/>
      <c r="H135" s="114"/>
      <c r="I135" s="54"/>
      <c r="J135" s="54"/>
      <c r="K135" s="54"/>
      <c r="L135" s="54"/>
      <c r="M135" s="54"/>
      <c r="N135" s="54"/>
      <c r="O135" s="54"/>
      <c r="P135" s="54"/>
      <c r="Q135" s="54"/>
      <c r="R135" s="54"/>
      <c r="S135" s="54"/>
      <c r="T135" s="54"/>
    </row>
    <row r="136" spans="1:20">
      <c r="H136" s="82"/>
    </row>
    <row r="137" spans="1:20">
      <c r="H137" s="82"/>
    </row>
    <row r="138" spans="1:20">
      <c r="H138" s="82"/>
    </row>
    <row r="139" spans="1:20">
      <c r="H139" s="82"/>
    </row>
    <row r="140" spans="1:20">
      <c r="H140" s="82"/>
    </row>
    <row r="141" spans="1:20">
      <c r="H141" s="82"/>
    </row>
    <row r="142" spans="1:20">
      <c r="H142" s="82"/>
    </row>
    <row r="143" spans="1:20">
      <c r="H143" s="82"/>
    </row>
    <row r="144" spans="1:20">
      <c r="H144" s="82"/>
    </row>
    <row r="145" spans="8:8">
      <c r="H145" s="82"/>
    </row>
    <row r="146" spans="8:8">
      <c r="H146" s="82"/>
    </row>
    <row r="147" spans="8:8">
      <c r="H147" s="82"/>
    </row>
    <row r="148" spans="8:8">
      <c r="H148" s="82"/>
    </row>
    <row r="149" spans="8:8">
      <c r="H149" s="82"/>
    </row>
    <row r="150" spans="8:8">
      <c r="H150" s="82"/>
    </row>
    <row r="151" spans="8:8">
      <c r="H151" s="82"/>
    </row>
    <row r="152" spans="8:8">
      <c r="H152" s="82"/>
    </row>
    <row r="153" spans="8:8">
      <c r="H153" s="82"/>
    </row>
    <row r="154" spans="8:8">
      <c r="H154" s="82"/>
    </row>
    <row r="155" spans="8:8">
      <c r="H155" s="82"/>
    </row>
    <row r="156" spans="8:8">
      <c r="H156" s="82"/>
    </row>
    <row r="157" spans="8:8">
      <c r="H157" s="82"/>
    </row>
    <row r="158" spans="8:8">
      <c r="H158" s="82"/>
    </row>
    <row r="159" spans="8:8">
      <c r="H159" s="82"/>
    </row>
    <row r="160" spans="8:8">
      <c r="H160" s="82"/>
    </row>
    <row r="161" spans="8:8">
      <c r="H161" s="82"/>
    </row>
    <row r="162" spans="8:8">
      <c r="H162" s="82"/>
    </row>
    <row r="163" spans="8:8">
      <c r="H163" s="82"/>
    </row>
    <row r="164" spans="8:8">
      <c r="H164" s="82"/>
    </row>
    <row r="165" spans="8:8">
      <c r="H165" s="82"/>
    </row>
    <row r="166" spans="8:8">
      <c r="H166" s="82"/>
    </row>
    <row r="167" spans="8:8">
      <c r="H167" s="82"/>
    </row>
    <row r="168" spans="8:8">
      <c r="H168" s="82"/>
    </row>
    <row r="169" spans="8:8">
      <c r="H169" s="82"/>
    </row>
    <row r="170" spans="8:8">
      <c r="H170" s="82"/>
    </row>
    <row r="171" spans="8:8">
      <c r="H171" s="82"/>
    </row>
    <row r="172" spans="8:8">
      <c r="H172" s="82"/>
    </row>
    <row r="173" spans="8:8">
      <c r="H173" s="82"/>
    </row>
    <row r="174" spans="8:8">
      <c r="H174" s="82"/>
    </row>
    <row r="175" spans="8:8">
      <c r="H175" s="82"/>
    </row>
    <row r="176" spans="8:8">
      <c r="H176" s="82"/>
    </row>
    <row r="177" spans="8:8">
      <c r="H177" s="82"/>
    </row>
    <row r="178" spans="8:8">
      <c r="H178" s="82"/>
    </row>
    <row r="179" spans="8:8">
      <c r="H179" s="82"/>
    </row>
    <row r="180" spans="8:8">
      <c r="H180" s="82"/>
    </row>
    <row r="181" spans="8:8">
      <c r="H181" s="82"/>
    </row>
    <row r="182" spans="8:8">
      <c r="H182" s="82"/>
    </row>
    <row r="183" spans="8:8">
      <c r="H183" s="82"/>
    </row>
    <row r="184" spans="8:8">
      <c r="H184" s="82"/>
    </row>
    <row r="185" spans="8:8">
      <c r="H185" s="82"/>
    </row>
    <row r="186" spans="8:8">
      <c r="H186" s="82"/>
    </row>
    <row r="187" spans="8:8">
      <c r="H187" s="82"/>
    </row>
    <row r="188" spans="8:8">
      <c r="H188" s="82"/>
    </row>
    <row r="189" spans="8:8">
      <c r="H189" s="82"/>
    </row>
    <row r="190" spans="8:8">
      <c r="H190" s="82"/>
    </row>
    <row r="191" spans="8:8">
      <c r="H191" s="82"/>
    </row>
    <row r="192" spans="8:8">
      <c r="H192" s="82"/>
    </row>
    <row r="193" spans="8:8">
      <c r="H193" s="82"/>
    </row>
    <row r="194" spans="8:8">
      <c r="H194" s="82"/>
    </row>
    <row r="195" spans="8:8">
      <c r="H195" s="82"/>
    </row>
    <row r="196" spans="8:8">
      <c r="H196" s="82"/>
    </row>
    <row r="197" spans="8:8">
      <c r="H197" s="82"/>
    </row>
    <row r="198" spans="8:8">
      <c r="H198" s="82"/>
    </row>
    <row r="199" spans="8:8">
      <c r="H199" s="82"/>
    </row>
    <row r="200" spans="8:8">
      <c r="H200" s="82"/>
    </row>
    <row r="201" spans="8:8">
      <c r="H201" s="82"/>
    </row>
    <row r="202" spans="8:8">
      <c r="H202" s="82"/>
    </row>
    <row r="203" spans="8:8">
      <c r="H203" s="82"/>
    </row>
    <row r="204" spans="8:8">
      <c r="H204" s="82"/>
    </row>
    <row r="205" spans="8:8">
      <c r="H205" s="82"/>
    </row>
    <row r="206" spans="8:8">
      <c r="H206" s="82"/>
    </row>
    <row r="207" spans="8:8">
      <c r="H207" s="82"/>
    </row>
    <row r="208" spans="8:8">
      <c r="H208" s="82"/>
    </row>
    <row r="209" spans="8:8">
      <c r="H209" s="82"/>
    </row>
    <row r="210" spans="8:8">
      <c r="H210" s="82"/>
    </row>
    <row r="211" spans="8:8">
      <c r="H211" s="82"/>
    </row>
    <row r="212" spans="8:8">
      <c r="H212" s="82"/>
    </row>
    <row r="213" spans="8:8">
      <c r="H213" s="82"/>
    </row>
    <row r="214" spans="8:8">
      <c r="H214" s="82"/>
    </row>
    <row r="215" spans="8:8">
      <c r="H215" s="82"/>
    </row>
    <row r="216" spans="8:8">
      <c r="H216" s="82"/>
    </row>
    <row r="217" spans="8:8">
      <c r="H217" s="82"/>
    </row>
    <row r="218" spans="8:8">
      <c r="H218" s="82"/>
    </row>
    <row r="219" spans="8:8">
      <c r="H219" s="82"/>
    </row>
    <row r="220" spans="8:8">
      <c r="H220" s="82"/>
    </row>
    <row r="221" spans="8:8">
      <c r="H221" s="82"/>
    </row>
    <row r="222" spans="8:8">
      <c r="H222" s="82"/>
    </row>
    <row r="223" spans="8:8">
      <c r="H223" s="82"/>
    </row>
    <row r="224" spans="8:8">
      <c r="H224" s="82"/>
    </row>
    <row r="225" spans="8:8">
      <c r="H225" s="82"/>
    </row>
    <row r="226" spans="8:8">
      <c r="H226" s="82"/>
    </row>
    <row r="227" spans="8:8">
      <c r="H227" s="82"/>
    </row>
    <row r="228" spans="8:8">
      <c r="H228" s="82"/>
    </row>
    <row r="229" spans="8:8">
      <c r="H229" s="82"/>
    </row>
    <row r="230" spans="8:8">
      <c r="H230" s="82"/>
    </row>
    <row r="231" spans="8:8">
      <c r="H231" s="82"/>
    </row>
    <row r="232" spans="8:8">
      <c r="H232" s="82"/>
    </row>
    <row r="233" spans="8:8">
      <c r="H233" s="82"/>
    </row>
    <row r="234" spans="8:8">
      <c r="H234" s="82"/>
    </row>
    <row r="235" spans="8:8">
      <c r="H235" s="82"/>
    </row>
    <row r="236" spans="8:8">
      <c r="H236" s="82"/>
    </row>
    <row r="237" spans="8:8">
      <c r="H237" s="82"/>
    </row>
    <row r="238" spans="8:8">
      <c r="H238" s="82"/>
    </row>
    <row r="239" spans="8:8">
      <c r="H239" s="82"/>
    </row>
    <row r="240" spans="8:8">
      <c r="H240" s="82"/>
    </row>
    <row r="241" spans="8:8">
      <c r="H241" s="82"/>
    </row>
    <row r="242" spans="8:8">
      <c r="H242" s="82"/>
    </row>
    <row r="243" spans="8:8">
      <c r="H243" s="82"/>
    </row>
    <row r="244" spans="8:8">
      <c r="H244" s="82"/>
    </row>
    <row r="245" spans="8:8">
      <c r="H245" s="82"/>
    </row>
    <row r="246" spans="8:8">
      <c r="H246" s="82"/>
    </row>
    <row r="247" spans="8:8">
      <c r="H247" s="82"/>
    </row>
    <row r="248" spans="8:8">
      <c r="H248" s="82"/>
    </row>
    <row r="249" spans="8:8">
      <c r="H249" s="82"/>
    </row>
    <row r="250" spans="8:8">
      <c r="H250" s="82"/>
    </row>
    <row r="251" spans="8:8">
      <c r="H251" s="82"/>
    </row>
    <row r="252" spans="8:8">
      <c r="H252" s="82"/>
    </row>
    <row r="253" spans="8:8">
      <c r="H253" s="82"/>
    </row>
    <row r="254" spans="8:8">
      <c r="H254" s="82"/>
    </row>
    <row r="255" spans="8:8">
      <c r="H255" s="82"/>
    </row>
    <row r="256" spans="8:8">
      <c r="H256" s="82"/>
    </row>
    <row r="257" spans="8:8">
      <c r="H257" s="82"/>
    </row>
    <row r="258" spans="8:8">
      <c r="H258" s="82"/>
    </row>
    <row r="259" spans="8:8">
      <c r="H259" s="82"/>
    </row>
    <row r="260" spans="8:8">
      <c r="H260" s="82"/>
    </row>
    <row r="261" spans="8:8">
      <c r="H261" s="82"/>
    </row>
    <row r="262" spans="8:8">
      <c r="H262" s="82"/>
    </row>
    <row r="263" spans="8:8">
      <c r="H263" s="82"/>
    </row>
    <row r="264" spans="8:8">
      <c r="H264" s="82"/>
    </row>
    <row r="265" spans="8:8">
      <c r="H265" s="82"/>
    </row>
    <row r="266" spans="8:8">
      <c r="H266" s="82"/>
    </row>
    <row r="267" spans="8:8">
      <c r="H267" s="82"/>
    </row>
    <row r="268" spans="8:8">
      <c r="H268" s="82"/>
    </row>
    <row r="269" spans="8:8">
      <c r="H269" s="82"/>
    </row>
    <row r="270" spans="8:8">
      <c r="H270" s="82"/>
    </row>
    <row r="271" spans="8:8">
      <c r="H271" s="82"/>
    </row>
    <row r="272" spans="8:8">
      <c r="H272" s="82"/>
    </row>
    <row r="273" spans="8:8">
      <c r="H273" s="82"/>
    </row>
    <row r="274" spans="8:8">
      <c r="H274" s="82"/>
    </row>
    <row r="275" spans="8:8">
      <c r="H275" s="82"/>
    </row>
    <row r="276" spans="8:8">
      <c r="H276" s="82"/>
    </row>
    <row r="277" spans="8:8">
      <c r="H277" s="82"/>
    </row>
    <row r="278" spans="8:8">
      <c r="H278" s="82"/>
    </row>
    <row r="279" spans="8:8">
      <c r="H279" s="82"/>
    </row>
    <row r="280" spans="8:8">
      <c r="H280" s="82"/>
    </row>
    <row r="281" spans="8:8">
      <c r="H281" s="82"/>
    </row>
    <row r="282" spans="8:8">
      <c r="H282" s="82"/>
    </row>
    <row r="283" spans="8:8">
      <c r="H283" s="82"/>
    </row>
  </sheetData>
  <mergeCells count="14">
    <mergeCell ref="M4:R4"/>
    <mergeCell ref="B85:R85"/>
    <mergeCell ref="B86:R86"/>
    <mergeCell ref="B87:R87"/>
    <mergeCell ref="B84:J84"/>
    <mergeCell ref="B131:J131"/>
    <mergeCell ref="B69:J70"/>
    <mergeCell ref="B71:J71"/>
    <mergeCell ref="D89:J89"/>
    <mergeCell ref="L89:R89"/>
    <mergeCell ref="C105:D105"/>
    <mergeCell ref="B124:R124"/>
    <mergeCell ref="B97:J97"/>
    <mergeCell ref="B119:J122"/>
  </mergeCells>
  <pageMargins left="0.45" right="0.2" top="0.75" bottom="0.5" header="0.3" footer="0.3"/>
  <pageSetup scale="63" fitToHeight="0" orientation="landscape" r:id="rId1"/>
  <headerFooter>
    <oddFooter>&amp;CCourse and Other Fees&amp;RPage &amp;P of &amp;N</oddFooter>
  </headerFooter>
  <rowBreaks count="2" manualBreakCount="2">
    <brk id="34" max="19" man="1"/>
    <brk id="124" max="19" man="1"/>
  </rowBreaks>
  <ignoredErrors>
    <ignoredError sqref="D79:D82 F8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9BF5-BB7A-405D-95CD-D916889CC38E}">
  <sheetPr>
    <pageSetUpPr fitToPage="1"/>
  </sheetPr>
  <dimension ref="A1:AD60"/>
  <sheetViews>
    <sheetView topLeftCell="A11" workbookViewId="0">
      <selection activeCell="C42" sqref="C42"/>
    </sheetView>
  </sheetViews>
  <sheetFormatPr defaultRowHeight="15"/>
  <cols>
    <col min="1" max="1" width="2.85546875" customWidth="1"/>
    <col min="2" max="2" width="49.85546875" customWidth="1"/>
    <col min="3" max="3" width="19.140625" customWidth="1"/>
    <col min="4" max="4" width="29.28515625" style="3" customWidth="1"/>
    <col min="5" max="5" width="29" customWidth="1"/>
    <col min="6" max="6" width="2.85546875" customWidth="1"/>
    <col min="7" max="7" width="12.140625" bestFit="1" customWidth="1"/>
    <col min="8" max="8" width="11" customWidth="1"/>
    <col min="9" max="9" width="15.42578125" customWidth="1"/>
  </cols>
  <sheetData>
    <row r="1" spans="1:30" ht="57.75" customHeight="1">
      <c r="A1" s="300"/>
      <c r="B1" s="301"/>
      <c r="C1" s="301"/>
      <c r="D1" s="301"/>
      <c r="E1" s="301"/>
      <c r="F1" s="302"/>
      <c r="G1" s="50"/>
      <c r="H1" s="50"/>
      <c r="I1" s="50"/>
      <c r="J1" s="50"/>
      <c r="K1" s="50"/>
      <c r="L1" s="50"/>
      <c r="M1" s="50"/>
      <c r="N1" s="50"/>
      <c r="O1" s="50"/>
      <c r="P1" s="50"/>
      <c r="Q1" s="50"/>
      <c r="R1" s="50"/>
      <c r="S1" s="50"/>
      <c r="T1" s="50"/>
      <c r="U1" s="50"/>
      <c r="V1" s="50"/>
      <c r="W1" s="50"/>
      <c r="X1" s="50"/>
      <c r="Y1" s="50"/>
      <c r="Z1" s="50"/>
      <c r="AA1" s="50"/>
      <c r="AB1" s="50"/>
      <c r="AC1" s="50"/>
      <c r="AD1" s="51"/>
    </row>
    <row r="2" spans="1:30" ht="29.25" customHeight="1">
      <c r="A2" s="365" t="s">
        <v>136</v>
      </c>
      <c r="B2" s="366"/>
      <c r="C2" s="366"/>
      <c r="D2" s="366"/>
      <c r="E2" s="366"/>
      <c r="F2" s="367"/>
      <c r="G2" s="52"/>
      <c r="H2" s="52"/>
      <c r="I2" s="52"/>
      <c r="J2" s="52"/>
      <c r="K2" s="52"/>
      <c r="L2" s="52"/>
      <c r="M2" s="52"/>
      <c r="N2" s="52"/>
      <c r="O2" s="52"/>
      <c r="P2" s="52"/>
      <c r="Q2" s="52"/>
      <c r="R2" s="52"/>
      <c r="S2" s="52"/>
      <c r="T2" s="52"/>
      <c r="U2" s="52"/>
      <c r="V2" s="52"/>
      <c r="W2" s="52"/>
      <c r="X2" s="52"/>
      <c r="Y2" s="52"/>
      <c r="Z2" s="52"/>
      <c r="AA2" s="52"/>
      <c r="AB2" s="52"/>
      <c r="AC2" s="52"/>
      <c r="AD2" s="53"/>
    </row>
    <row r="3" spans="1:30" ht="23.25" customHeight="1" thickBot="1">
      <c r="A3" s="368" t="s">
        <v>169</v>
      </c>
      <c r="B3" s="369"/>
      <c r="C3" s="369"/>
      <c r="D3" s="369"/>
      <c r="E3" s="369"/>
      <c r="F3" s="370"/>
      <c r="G3" s="50"/>
      <c r="H3" s="50"/>
      <c r="I3" s="50"/>
      <c r="J3" s="50"/>
      <c r="K3" s="50"/>
      <c r="L3" s="50"/>
      <c r="M3" s="50"/>
      <c r="N3" s="50"/>
      <c r="O3" s="50"/>
      <c r="P3" s="50"/>
      <c r="Q3" s="50"/>
      <c r="R3" s="50"/>
      <c r="S3" s="50"/>
      <c r="T3" s="50"/>
      <c r="U3" s="50"/>
      <c r="V3" s="50"/>
      <c r="W3" s="50"/>
      <c r="X3" s="50"/>
      <c r="Y3" s="50"/>
      <c r="Z3" s="50"/>
      <c r="AA3" s="50"/>
      <c r="AB3" s="50"/>
      <c r="AC3" s="50"/>
      <c r="AD3" s="53"/>
    </row>
    <row r="4" spans="1:30">
      <c r="A4" s="54"/>
      <c r="B4" s="54"/>
      <c r="C4" s="54"/>
      <c r="D4" s="55"/>
      <c r="E4" s="54"/>
      <c r="F4" s="54"/>
    </row>
    <row r="5" spans="1:30">
      <c r="A5" s="54"/>
      <c r="B5" s="355" t="s">
        <v>195</v>
      </c>
      <c r="C5" s="356"/>
      <c r="D5" s="356"/>
      <c r="E5" s="357"/>
      <c r="F5" s="54"/>
    </row>
    <row r="6" spans="1:30" ht="15.75">
      <c r="A6" s="54"/>
      <c r="B6" s="12"/>
      <c r="C6" s="13" t="s">
        <v>137</v>
      </c>
      <c r="D6" s="14"/>
      <c r="E6" s="15"/>
      <c r="F6" s="54"/>
    </row>
    <row r="7" spans="1:30" ht="15.75">
      <c r="A7" s="54"/>
      <c r="B7" s="16"/>
      <c r="C7" s="17" t="s">
        <v>138</v>
      </c>
      <c r="D7" s="14"/>
      <c r="E7" s="15"/>
      <c r="F7" s="54"/>
    </row>
    <row r="8" spans="1:30" ht="15.75">
      <c r="A8" s="54"/>
      <c r="B8" s="18" t="s">
        <v>139</v>
      </c>
      <c r="C8" s="19" t="s">
        <v>189</v>
      </c>
      <c r="D8" s="20"/>
      <c r="E8" s="21"/>
      <c r="F8" s="54"/>
    </row>
    <row r="9" spans="1:30" ht="15.75">
      <c r="A9" s="54"/>
      <c r="B9" s="18" t="s">
        <v>140</v>
      </c>
      <c r="C9" s="253" t="s">
        <v>190</v>
      </c>
      <c r="D9" s="20"/>
      <c r="E9" s="21"/>
      <c r="F9" s="54"/>
    </row>
    <row r="10" spans="1:30" ht="15.75">
      <c r="A10" s="54"/>
      <c r="B10" s="18" t="s">
        <v>210</v>
      </c>
      <c r="C10" s="19" t="s">
        <v>212</v>
      </c>
      <c r="D10" s="20"/>
      <c r="E10" s="21"/>
      <c r="F10" s="54"/>
    </row>
    <row r="11" spans="1:30" ht="15.75">
      <c r="A11" s="54"/>
      <c r="B11" s="18" t="s">
        <v>211</v>
      </c>
      <c r="C11" s="253" t="s">
        <v>213</v>
      </c>
      <c r="D11" s="20"/>
      <c r="E11" s="21"/>
      <c r="F11" s="54"/>
    </row>
    <row r="12" spans="1:30" ht="15.75">
      <c r="A12" s="54"/>
      <c r="B12" s="18"/>
      <c r="C12" s="22"/>
      <c r="D12" s="20"/>
      <c r="E12" s="21"/>
      <c r="F12" s="54"/>
    </row>
    <row r="13" spans="1:30" ht="15.75">
      <c r="A13" s="54"/>
      <c r="B13" s="18" t="s">
        <v>206</v>
      </c>
      <c r="C13" s="19" t="s">
        <v>204</v>
      </c>
      <c r="D13" s="20"/>
      <c r="E13" s="21"/>
      <c r="F13" s="54"/>
    </row>
    <row r="14" spans="1:30" ht="15.75">
      <c r="A14" s="54"/>
      <c r="B14" s="18" t="s">
        <v>207</v>
      </c>
      <c r="C14" s="23" t="s">
        <v>205</v>
      </c>
      <c r="D14" s="24"/>
      <c r="E14" s="25"/>
      <c r="F14" s="54"/>
    </row>
    <row r="15" spans="1:30" ht="15.75">
      <c r="A15" s="54"/>
      <c r="B15" s="18"/>
      <c r="C15" s="18"/>
      <c r="D15" s="24"/>
      <c r="E15" s="25"/>
      <c r="F15" s="54"/>
    </row>
    <row r="16" spans="1:30" ht="15.75">
      <c r="A16" s="54"/>
      <c r="B16" s="18" t="s">
        <v>208</v>
      </c>
      <c r="C16" s="19" t="s">
        <v>141</v>
      </c>
      <c r="D16" s="24"/>
      <c r="E16" s="25"/>
      <c r="F16" s="54"/>
    </row>
    <row r="17" spans="1:6" ht="15.75">
      <c r="A17" s="54"/>
      <c r="B17" s="18" t="s">
        <v>209</v>
      </c>
      <c r="C17" s="23" t="s">
        <v>142</v>
      </c>
      <c r="D17" s="24"/>
      <c r="E17" s="25"/>
      <c r="F17" s="54"/>
    </row>
    <row r="18" spans="1:6" ht="15.75">
      <c r="A18" s="54"/>
      <c r="B18" s="18"/>
      <c r="C18" s="26"/>
      <c r="D18" s="27"/>
      <c r="E18" s="25"/>
      <c r="F18" s="54"/>
    </row>
    <row r="19" spans="1:6" ht="15.75">
      <c r="A19" s="54"/>
      <c r="B19" s="18" t="s">
        <v>191</v>
      </c>
      <c r="C19" s="19" t="s">
        <v>143</v>
      </c>
      <c r="D19" s="20"/>
      <c r="E19" s="21"/>
      <c r="F19" s="54"/>
    </row>
    <row r="20" spans="1:6" ht="15.75">
      <c r="A20" s="54"/>
      <c r="B20" s="292"/>
      <c r="C20" s="28"/>
      <c r="D20" s="20"/>
      <c r="E20" s="21"/>
      <c r="F20" s="54"/>
    </row>
    <row r="21" spans="1:6" ht="52.5" customHeight="1">
      <c r="A21" s="54"/>
      <c r="B21" s="30" t="s">
        <v>230</v>
      </c>
      <c r="C21" s="29" t="s">
        <v>192</v>
      </c>
      <c r="D21" s="293" t="s">
        <v>144</v>
      </c>
      <c r="E21" s="294" t="s">
        <v>145</v>
      </c>
      <c r="F21" s="54"/>
    </row>
    <row r="22" spans="1:6" ht="15.75">
      <c r="A22" s="54"/>
      <c r="B22" s="56"/>
      <c r="C22" s="57"/>
      <c r="D22" s="58"/>
      <c r="E22" s="58"/>
      <c r="F22" s="54"/>
    </row>
    <row r="23" spans="1:6" ht="13.35" customHeight="1">
      <c r="A23" s="54"/>
      <c r="B23" s="358" t="s">
        <v>196</v>
      </c>
      <c r="C23" s="359"/>
      <c r="D23" s="359"/>
      <c r="E23" s="360"/>
      <c r="F23" s="54"/>
    </row>
    <row r="24" spans="1:6" ht="15.75">
      <c r="A24" s="54"/>
      <c r="B24" s="12"/>
      <c r="C24" s="13" t="s">
        <v>137</v>
      </c>
      <c r="D24" s="14"/>
      <c r="E24" s="15"/>
      <c r="F24" s="54"/>
    </row>
    <row r="25" spans="1:6" ht="15.75">
      <c r="A25" s="54"/>
      <c r="B25" s="12"/>
      <c r="C25" s="13" t="s">
        <v>138</v>
      </c>
      <c r="D25" s="27"/>
      <c r="E25" s="31"/>
      <c r="F25" s="54"/>
    </row>
    <row r="26" spans="1:6" ht="15.75">
      <c r="A26" s="54"/>
      <c r="B26" s="32" t="s">
        <v>146</v>
      </c>
      <c r="C26" s="33" t="s">
        <v>200</v>
      </c>
      <c r="D26" s="27"/>
      <c r="E26" s="31"/>
      <c r="F26" s="54"/>
    </row>
    <row r="27" spans="1:6" ht="15.75">
      <c r="A27" s="54"/>
      <c r="B27" s="34" t="s">
        <v>147</v>
      </c>
      <c r="C27" s="35" t="s">
        <v>194</v>
      </c>
      <c r="D27" s="27"/>
      <c r="E27" s="31"/>
      <c r="F27" s="54"/>
    </row>
    <row r="28" spans="1:6" ht="15.75">
      <c r="A28" s="54"/>
      <c r="B28" s="36" t="s">
        <v>148</v>
      </c>
      <c r="C28" s="254" t="s">
        <v>193</v>
      </c>
      <c r="D28" s="27"/>
      <c r="E28" s="31"/>
      <c r="F28" s="54"/>
    </row>
    <row r="29" spans="1:6" ht="15.75">
      <c r="A29" s="54"/>
      <c r="B29" s="56"/>
      <c r="C29" s="58"/>
      <c r="D29" s="54"/>
      <c r="E29" s="54"/>
      <c r="F29" s="54"/>
    </row>
    <row r="30" spans="1:6" ht="13.35" customHeight="1">
      <c r="A30" s="54"/>
      <c r="B30" s="358" t="s">
        <v>197</v>
      </c>
      <c r="C30" s="359"/>
      <c r="D30" s="361"/>
      <c r="E30" s="362"/>
      <c r="F30" s="54"/>
    </row>
    <row r="31" spans="1:6" ht="15.75">
      <c r="A31" s="54"/>
      <c r="B31" s="12"/>
      <c r="C31" s="13" t="s">
        <v>137</v>
      </c>
      <c r="D31" s="37"/>
      <c r="E31" s="38"/>
      <c r="F31" s="54"/>
    </row>
    <row r="32" spans="1:6" ht="15.75">
      <c r="A32" s="54"/>
      <c r="B32" s="12"/>
      <c r="C32" s="17" t="s">
        <v>138</v>
      </c>
      <c r="D32" s="39"/>
      <c r="E32" s="31"/>
      <c r="F32" s="54"/>
    </row>
    <row r="33" spans="1:10" ht="15.75">
      <c r="A33" s="54"/>
      <c r="B33" s="40" t="s">
        <v>149</v>
      </c>
      <c r="C33" s="265">
        <v>671</v>
      </c>
      <c r="D33" s="39"/>
      <c r="E33" s="31"/>
      <c r="F33" s="54"/>
      <c r="H33" s="250"/>
      <c r="I33" s="5"/>
    </row>
    <row r="34" spans="1:10" ht="15.75">
      <c r="A34" s="54"/>
      <c r="B34" s="40" t="s">
        <v>150</v>
      </c>
      <c r="C34" s="265">
        <v>452</v>
      </c>
      <c r="D34" s="39"/>
      <c r="E34" s="31"/>
      <c r="F34" s="54"/>
      <c r="H34" s="250"/>
      <c r="I34" s="5"/>
      <c r="J34" s="5"/>
    </row>
    <row r="35" spans="1:10" ht="15.75">
      <c r="A35" s="54"/>
      <c r="B35" s="41" t="s">
        <v>151</v>
      </c>
      <c r="C35" s="265">
        <v>235</v>
      </c>
      <c r="D35" s="39"/>
      <c r="E35" s="31"/>
      <c r="F35" s="54"/>
      <c r="H35" s="5"/>
      <c r="I35" s="5"/>
      <c r="J35" s="5"/>
    </row>
    <row r="36" spans="1:10" ht="15.75">
      <c r="A36" s="54"/>
      <c r="B36" s="36" t="s">
        <v>152</v>
      </c>
      <c r="C36" s="265">
        <v>96.3</v>
      </c>
      <c r="D36" s="42"/>
      <c r="E36" s="43"/>
      <c r="F36" s="54"/>
      <c r="I36" s="5"/>
    </row>
    <row r="37" spans="1:10">
      <c r="A37" s="54"/>
      <c r="B37" s="54"/>
      <c r="C37" s="54"/>
      <c r="D37" s="54"/>
      <c r="E37" s="54"/>
      <c r="F37" s="54"/>
    </row>
    <row r="38" spans="1:10" ht="13.35" customHeight="1">
      <c r="A38" s="54"/>
      <c r="B38" s="363" t="s">
        <v>198</v>
      </c>
      <c r="C38" s="364"/>
      <c r="D38" s="364"/>
      <c r="E38" s="364"/>
      <c r="F38" s="54"/>
    </row>
    <row r="39" spans="1:10" ht="15.75">
      <c r="A39" s="54"/>
      <c r="B39" s="44" t="s">
        <v>201</v>
      </c>
      <c r="C39" s="287">
        <v>975</v>
      </c>
      <c r="D39" s="251" t="s">
        <v>231</v>
      </c>
      <c r="E39" s="27"/>
      <c r="F39" s="54"/>
    </row>
    <row r="40" spans="1:10" ht="15.75">
      <c r="A40" s="54"/>
      <c r="B40" s="44" t="s">
        <v>202</v>
      </c>
      <c r="C40" s="288">
        <v>82.5</v>
      </c>
      <c r="D40" s="45"/>
      <c r="E40" s="27"/>
      <c r="F40" s="54"/>
    </row>
    <row r="41" spans="1:10" ht="15.75">
      <c r="A41" s="54"/>
      <c r="B41" s="46" t="s">
        <v>203</v>
      </c>
      <c r="C41" s="289">
        <v>16.5</v>
      </c>
      <c r="D41" s="45"/>
      <c r="E41" s="27"/>
      <c r="F41" s="54"/>
    </row>
    <row r="42" spans="1:10" ht="15.75">
      <c r="A42" s="59"/>
      <c r="B42" s="252" t="s">
        <v>153</v>
      </c>
      <c r="C42" s="47"/>
      <c r="D42" s="48"/>
      <c r="E42" s="49" t="s">
        <v>199</v>
      </c>
      <c r="F42" s="54"/>
    </row>
    <row r="43" spans="1:10">
      <c r="A43" s="54"/>
      <c r="B43" s="54"/>
      <c r="C43" s="54"/>
      <c r="D43" s="55"/>
      <c r="E43" s="54"/>
      <c r="F43" s="54"/>
    </row>
    <row r="44" spans="1:10">
      <c r="A44" s="54"/>
      <c r="B44" s="54"/>
      <c r="C44" s="54"/>
      <c r="D44" s="55"/>
      <c r="E44" s="239" t="s">
        <v>186</v>
      </c>
      <c r="F44" s="54"/>
    </row>
    <row r="45" spans="1:10">
      <c r="A45" s="54"/>
      <c r="B45" s="242" t="s">
        <v>154</v>
      </c>
      <c r="C45" s="54"/>
      <c r="D45" s="54"/>
      <c r="E45" s="63" t="s">
        <v>155</v>
      </c>
      <c r="F45" s="54"/>
    </row>
    <row r="46" spans="1:10">
      <c r="A46" s="54"/>
      <c r="B46" s="242" t="s">
        <v>156</v>
      </c>
      <c r="C46" s="54"/>
      <c r="D46" s="54"/>
      <c r="E46" s="273">
        <v>10</v>
      </c>
      <c r="F46" s="54"/>
    </row>
    <row r="47" spans="1:10">
      <c r="A47" s="54"/>
      <c r="B47" s="242" t="s">
        <v>157</v>
      </c>
      <c r="C47" s="54"/>
      <c r="D47" s="54"/>
      <c r="E47" s="240"/>
      <c r="F47" s="54"/>
    </row>
    <row r="48" spans="1:10">
      <c r="A48" s="54"/>
      <c r="B48" s="60" t="s">
        <v>158</v>
      </c>
      <c r="C48" s="54"/>
      <c r="D48" s="54"/>
      <c r="E48" s="240"/>
      <c r="F48" s="54"/>
    </row>
    <row r="49" spans="1:6">
      <c r="A49" s="54"/>
      <c r="B49" s="242" t="s">
        <v>159</v>
      </c>
      <c r="C49" s="54"/>
      <c r="D49" s="54"/>
      <c r="E49" s="273">
        <v>45</v>
      </c>
      <c r="F49" s="54"/>
    </row>
    <row r="50" spans="1:6">
      <c r="A50" s="54"/>
      <c r="B50" s="242" t="s">
        <v>160</v>
      </c>
      <c r="C50" s="54"/>
      <c r="D50" s="54"/>
      <c r="E50" s="273">
        <v>10</v>
      </c>
      <c r="F50" s="54"/>
    </row>
    <row r="51" spans="1:6">
      <c r="A51" s="54"/>
      <c r="B51" s="242" t="s">
        <v>161</v>
      </c>
      <c r="C51" s="54"/>
      <c r="D51" s="54"/>
      <c r="E51" s="63" t="s">
        <v>155</v>
      </c>
      <c r="F51" s="54"/>
    </row>
    <row r="52" spans="1:6">
      <c r="A52" s="54"/>
      <c r="B52" s="242" t="s">
        <v>162</v>
      </c>
      <c r="C52" s="54"/>
      <c r="D52" s="54"/>
      <c r="E52" s="273">
        <v>100</v>
      </c>
      <c r="F52" s="54"/>
    </row>
    <row r="53" spans="1:6">
      <c r="A53" s="54"/>
      <c r="B53" s="242" t="s">
        <v>163</v>
      </c>
      <c r="C53" s="54"/>
      <c r="D53" s="54"/>
      <c r="E53" s="63">
        <v>25</v>
      </c>
      <c r="F53" s="54"/>
    </row>
    <row r="54" spans="1:6">
      <c r="A54" s="54"/>
      <c r="B54" s="242" t="s">
        <v>164</v>
      </c>
      <c r="C54" s="54"/>
      <c r="D54" s="54"/>
      <c r="E54" s="63" t="s">
        <v>165</v>
      </c>
      <c r="F54" s="54"/>
    </row>
    <row r="55" spans="1:6">
      <c r="A55" s="54"/>
      <c r="B55" s="242" t="s">
        <v>166</v>
      </c>
      <c r="C55" s="54"/>
      <c r="D55" s="54"/>
      <c r="E55" s="273">
        <v>8.25</v>
      </c>
      <c r="F55" s="54"/>
    </row>
    <row r="56" spans="1:6">
      <c r="A56" s="54"/>
      <c r="B56" s="242" t="s">
        <v>87</v>
      </c>
      <c r="C56" s="54"/>
      <c r="D56" s="54"/>
      <c r="E56" s="273">
        <v>25</v>
      </c>
      <c r="F56" s="54"/>
    </row>
    <row r="57" spans="1:6">
      <c r="A57" s="54"/>
      <c r="B57" s="54"/>
      <c r="C57" s="54"/>
      <c r="D57" s="54"/>
      <c r="E57" s="240"/>
      <c r="F57" s="54"/>
    </row>
    <row r="58" spans="1:6">
      <c r="A58" s="54"/>
      <c r="B58" s="61" t="s">
        <v>167</v>
      </c>
      <c r="C58" s="241" t="s">
        <v>168</v>
      </c>
      <c r="D58" s="60" t="s">
        <v>184</v>
      </c>
      <c r="E58" s="243" t="s">
        <v>183</v>
      </c>
      <c r="F58" s="54"/>
    </row>
    <row r="59" spans="1:6">
      <c r="A59" s="60"/>
      <c r="B59" s="54"/>
      <c r="C59" s="60"/>
      <c r="D59" s="60" t="s">
        <v>185</v>
      </c>
      <c r="E59" s="243" t="s">
        <v>183</v>
      </c>
      <c r="F59" s="54"/>
    </row>
    <row r="60" spans="1:6">
      <c r="A60" s="62"/>
      <c r="B60" s="62"/>
      <c r="C60" s="62"/>
      <c r="D60" s="62"/>
      <c r="E60" s="62"/>
      <c r="F60" s="54"/>
    </row>
  </sheetData>
  <mergeCells count="7">
    <mergeCell ref="B5:E5"/>
    <mergeCell ref="B23:E23"/>
    <mergeCell ref="B30:E30"/>
    <mergeCell ref="B38:E38"/>
    <mergeCell ref="A1:F1"/>
    <mergeCell ref="A2:F2"/>
    <mergeCell ref="A3:F3"/>
  </mergeCells>
  <pageMargins left="0.45" right="0.2" top="0.75" bottom="0.75" header="0.3" footer="0.3"/>
  <pageSetup scale="99" fitToHeight="0" orientation="landscape" r:id="rId1"/>
  <headerFooter>
    <oddFooter>&amp;CHousing and Food Rates&amp;RPage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9122A54554BB4C87C404D1495B3300" ma:contentTypeVersion="3" ma:contentTypeDescription="Create a new document." ma:contentTypeScope="" ma:versionID="f4a03721a12fa1462e8023cef2176bef">
  <xsd:schema xmlns:xsd="http://www.w3.org/2001/XMLSchema" xmlns:xs="http://www.w3.org/2001/XMLSchema" xmlns:p="http://schemas.microsoft.com/office/2006/metadata/properties" xmlns:ns2="033050a7-4aae-4f0b-a653-79f5b21991a1" targetNamespace="http://schemas.microsoft.com/office/2006/metadata/properties" ma:root="true" ma:fieldsID="ee2d4e1a94cc58fff5399c64d9b262ab" ns2:_="">
    <xsd:import namespace="033050a7-4aae-4f0b-a653-79f5b21991a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050a7-4aae-4f0b-a653-79f5b2199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30265-7E0C-40F6-801B-00C97001662C}">
  <ds:schemaRefs>
    <ds:schemaRef ds:uri="http://schemas.microsoft.com/office/2006/metadata/properties"/>
    <ds:schemaRef ds:uri="http://www.w3.org/XML/1998/namespace"/>
    <ds:schemaRef ds:uri="033050a7-4aae-4f0b-a653-79f5b21991a1"/>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FA7A730-C593-443A-B958-6EFEFF34F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050a7-4aae-4f0b-a653-79f5b2199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2EA6B-9D5B-4862-9786-25039F525FB0}">
  <ds:schemaRefs>
    <ds:schemaRef ds:uri="http://schemas.microsoft.com/sharepoint/v3/contenttype/forms"/>
  </ds:schemaRefs>
</ds:datastoreItem>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 Page</vt:lpstr>
      <vt:lpstr>2026-2027 Tuition Schedule</vt:lpstr>
      <vt:lpstr>2026-2027 Tuition Schedule (2)</vt:lpstr>
      <vt:lpstr>Course Fee</vt:lpstr>
      <vt:lpstr>Course Fees</vt:lpstr>
      <vt:lpstr>Housing and Meal Rates</vt:lpstr>
      <vt:lpstr>'2026-2027 Tuition Schedule'!Print_Area</vt:lpstr>
      <vt:lpstr>'2026-2027 Tuition Schedule (2)'!Print_Area</vt:lpstr>
      <vt:lpstr>'Course Fee'!Print_Area</vt:lpstr>
      <vt:lpstr>'Course Fees'!Print_Area</vt:lpstr>
      <vt:lpstr>'Housing and Meal Rates'!Print_Area</vt:lpstr>
      <vt:lpstr>'Title Page'!Print_Area</vt:lpstr>
    </vt:vector>
  </TitlesOfParts>
  <Manager/>
  <Company>Williston State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Wietstock, Leslie</dc:creator>
  <cp:keywords/>
  <dc:description/>
  <cp:lastModifiedBy>Kramer, Dorreen</cp:lastModifiedBy>
  <cp:revision/>
  <cp:lastPrinted>2026-05-08T16:12:30Z</cp:lastPrinted>
  <dcterms:created xsi:type="dcterms:W3CDTF">2024-01-22T18:53:39Z</dcterms:created>
  <dcterms:modified xsi:type="dcterms:W3CDTF">2026-05-08T17:21:08Z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0x010100EC9122A54554BB4C87C404D1495B3300</vt:lpwstr>
  </property>
</Properties>
</file>